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canat-04\Downloads\"/>
    </mc:Choice>
  </mc:AlternateContent>
  <bookViews>
    <workbookView xWindow="0" yWindow="0" windowWidth="21570" windowHeight="6555" activeTab="2"/>
  </bookViews>
  <sheets>
    <sheet name="график" sheetId="2" r:id="rId1"/>
    <sheet name="бюджет" sheetId="3" r:id="rId2"/>
    <sheet name="план" sheetId="4" r:id="rId3"/>
    <sheet name="Лист1" sheetId="6" r:id="rId4"/>
    <sheet name="Лист2" sheetId="7" r:id="rId5"/>
  </sheets>
  <definedNames>
    <definedName name="_Toc313525405" localSheetId="4">Лист2!$B$7</definedName>
    <definedName name="_Toc313525406" localSheetId="4">Лист2!$B$24</definedName>
    <definedName name="_Toc313525407" localSheetId="4">Лист2!#REF!</definedName>
    <definedName name="_Toc313525408" localSheetId="4">Лист2!$B$28</definedName>
    <definedName name="_Toc313525409" localSheetId="4">Лист2!$B$41</definedName>
    <definedName name="_xlnm.Print_Titles" localSheetId="2">план!$4:$12</definedName>
    <definedName name="_xlnm.Print_Area" localSheetId="1">бюджет!$A$1:$J$25</definedName>
    <definedName name="_xlnm.Print_Area" localSheetId="0">график!$A$1:$BA$49</definedName>
    <definedName name="_xlnm.Print_Area" localSheetId="2">план!$A$1:$AH$119</definedName>
  </definedNames>
  <calcPr calcId="162913"/>
</workbook>
</file>

<file path=xl/calcChain.xml><?xml version="1.0" encoding="utf-8"?>
<calcChain xmlns="http://schemas.openxmlformats.org/spreadsheetml/2006/main">
  <c r="AH101" i="4" l="1"/>
  <c r="AF109" i="4" l="1"/>
  <c r="AE109" i="4"/>
  <c r="AE108" i="4"/>
  <c r="AD109" i="4"/>
  <c r="AD111" i="4" s="1"/>
  <c r="AD108" i="4"/>
  <c r="AC109" i="4"/>
  <c r="AC108" i="4"/>
  <c r="AG109" i="4"/>
  <c r="AG107" i="4"/>
  <c r="AG105" i="4"/>
  <c r="AG111" i="4" s="1"/>
  <c r="AG102" i="4"/>
  <c r="AF97" i="4"/>
  <c r="AB111" i="4"/>
  <c r="AC111" i="4"/>
  <c r="AA111" i="4"/>
  <c r="AF107" i="4"/>
  <c r="AF105" i="4"/>
  <c r="AD97" i="4"/>
  <c r="AF111" i="4" l="1"/>
  <c r="AE111" i="4"/>
  <c r="AG89" i="4" l="1"/>
  <c r="AG86" i="4" s="1"/>
  <c r="AG84" i="4"/>
  <c r="R84" i="4" s="1"/>
  <c r="AG73" i="4"/>
  <c r="Q64" i="4"/>
  <c r="T64" i="4"/>
  <c r="U64" i="4"/>
  <c r="V64" i="4"/>
  <c r="W64" i="4"/>
  <c r="X64" i="4"/>
  <c r="Y64" i="4"/>
  <c r="Z64" i="4"/>
  <c r="AA64" i="4"/>
  <c r="AB64" i="4"/>
  <c r="AC64" i="4"/>
  <c r="AD64" i="4"/>
  <c r="AE64" i="4"/>
  <c r="AG64" i="4"/>
  <c r="AH64" i="4"/>
  <c r="AF68" i="4"/>
  <c r="AF64" i="4" s="1"/>
  <c r="AF62" i="4"/>
  <c r="R62" i="4" s="1"/>
  <c r="S62" i="4" s="1"/>
  <c r="AF56" i="4"/>
  <c r="AD93" i="4"/>
  <c r="AD91" i="4" s="1"/>
  <c r="Q91" i="4"/>
  <c r="T91" i="4"/>
  <c r="U91" i="4"/>
  <c r="V91" i="4"/>
  <c r="W91" i="4"/>
  <c r="X91" i="4"/>
  <c r="Y91" i="4"/>
  <c r="Z91" i="4"/>
  <c r="AA91" i="4"/>
  <c r="AB91" i="4"/>
  <c r="AC91" i="4"/>
  <c r="AE91" i="4"/>
  <c r="AF91" i="4"/>
  <c r="AG91" i="4"/>
  <c r="AH91" i="4"/>
  <c r="Q86" i="4"/>
  <c r="T86" i="4"/>
  <c r="U86" i="4"/>
  <c r="V86" i="4"/>
  <c r="W86" i="4"/>
  <c r="X86" i="4"/>
  <c r="Y86" i="4"/>
  <c r="Z86" i="4"/>
  <c r="AA86" i="4"/>
  <c r="AB86" i="4"/>
  <c r="AC86" i="4"/>
  <c r="AD86" i="4"/>
  <c r="AE86" i="4"/>
  <c r="AF86" i="4"/>
  <c r="AH86" i="4"/>
  <c r="Q81" i="4"/>
  <c r="T81" i="4"/>
  <c r="U81" i="4"/>
  <c r="V81" i="4"/>
  <c r="W81" i="4"/>
  <c r="X81" i="4"/>
  <c r="X75" i="4" s="1"/>
  <c r="Y81" i="4"/>
  <c r="Z81" i="4"/>
  <c r="AA81" i="4"/>
  <c r="AB81" i="4"/>
  <c r="AC81" i="4"/>
  <c r="AD81" i="4"/>
  <c r="AE81" i="4"/>
  <c r="AF81" i="4"/>
  <c r="AH81" i="4"/>
  <c r="Q70" i="4"/>
  <c r="T70" i="4"/>
  <c r="U70" i="4"/>
  <c r="V70" i="4"/>
  <c r="W70" i="4"/>
  <c r="X70" i="4"/>
  <c r="Y70" i="4"/>
  <c r="Z70" i="4"/>
  <c r="AA70" i="4"/>
  <c r="AB70" i="4"/>
  <c r="AC70" i="4"/>
  <c r="AD70" i="4"/>
  <c r="AE70" i="4"/>
  <c r="AF70" i="4"/>
  <c r="AG70" i="4"/>
  <c r="AH70" i="4"/>
  <c r="Q58" i="4"/>
  <c r="T58" i="4"/>
  <c r="U58" i="4"/>
  <c r="V58" i="4"/>
  <c r="W58" i="4"/>
  <c r="X58" i="4"/>
  <c r="Y58" i="4"/>
  <c r="Z58" i="4"/>
  <c r="AA58" i="4"/>
  <c r="AB58" i="4"/>
  <c r="AC58" i="4"/>
  <c r="AD58" i="4"/>
  <c r="AE58" i="4"/>
  <c r="AG58" i="4"/>
  <c r="AH58" i="4"/>
  <c r="R94" i="4"/>
  <c r="S94" i="4" s="1"/>
  <c r="R95" i="4"/>
  <c r="S95" i="4" s="1"/>
  <c r="R88" i="4"/>
  <c r="P88" i="4" s="1"/>
  <c r="R90" i="4"/>
  <c r="S90" i="4" s="1"/>
  <c r="R83" i="4"/>
  <c r="P83" i="4" s="1"/>
  <c r="R85" i="4"/>
  <c r="S85" i="4" s="1"/>
  <c r="R77" i="4"/>
  <c r="P77" i="4" s="1"/>
  <c r="R78" i="4"/>
  <c r="P78" i="4" s="1"/>
  <c r="R79" i="4"/>
  <c r="S79" i="4" s="1"/>
  <c r="R80" i="4"/>
  <c r="S80" i="4" s="1"/>
  <c r="R72" i="4"/>
  <c r="P72" i="4" s="1"/>
  <c r="R73" i="4"/>
  <c r="P73" i="4" s="1"/>
  <c r="R74" i="4"/>
  <c r="S74" i="4" s="1"/>
  <c r="R92" i="4"/>
  <c r="S92" i="4" s="1"/>
  <c r="R87" i="4"/>
  <c r="S87" i="4" s="1"/>
  <c r="R82" i="4"/>
  <c r="S82" i="4" s="1"/>
  <c r="R76" i="4"/>
  <c r="S76" i="4" s="1"/>
  <c r="R71" i="4"/>
  <c r="S71" i="4" s="1"/>
  <c r="R66" i="4"/>
  <c r="P66" i="4" s="1"/>
  <c r="R67" i="4"/>
  <c r="P67" i="4" s="1"/>
  <c r="R68" i="4"/>
  <c r="S68" i="4" s="1"/>
  <c r="R69" i="4"/>
  <c r="P69" i="4" s="1"/>
  <c r="R65" i="4"/>
  <c r="S65" i="4" s="1"/>
  <c r="R60" i="4"/>
  <c r="S60" i="4" s="1"/>
  <c r="R61" i="4"/>
  <c r="S61" i="4" s="1"/>
  <c r="R63" i="4"/>
  <c r="P63" i="4" s="1"/>
  <c r="P61" i="4"/>
  <c r="AF51" i="4"/>
  <c r="AG51" i="4"/>
  <c r="AH51" i="4"/>
  <c r="Q51" i="4"/>
  <c r="T51" i="4"/>
  <c r="U51" i="4"/>
  <c r="V51" i="4"/>
  <c r="W51" i="4"/>
  <c r="X51" i="4"/>
  <c r="Y51" i="4"/>
  <c r="Z51" i="4"/>
  <c r="AA51" i="4"/>
  <c r="AB51" i="4"/>
  <c r="AC51" i="4"/>
  <c r="AD51" i="4"/>
  <c r="AE51" i="4"/>
  <c r="R53" i="4"/>
  <c r="S53" i="4" s="1"/>
  <c r="R54" i="4"/>
  <c r="S54" i="4" s="1"/>
  <c r="R55" i="4"/>
  <c r="S55" i="4" s="1"/>
  <c r="R56" i="4"/>
  <c r="S56" i="4" s="1"/>
  <c r="AG47" i="4"/>
  <c r="AH47" i="4"/>
  <c r="Q47" i="4"/>
  <c r="T47" i="4"/>
  <c r="U47" i="4"/>
  <c r="V47" i="4"/>
  <c r="W47" i="4"/>
  <c r="X47" i="4"/>
  <c r="Y47" i="4"/>
  <c r="Z47" i="4"/>
  <c r="AA47" i="4"/>
  <c r="AB47" i="4"/>
  <c r="AC47" i="4"/>
  <c r="AD47" i="4"/>
  <c r="AE47" i="4"/>
  <c r="AF47" i="4"/>
  <c r="AF44" i="4"/>
  <c r="AG44" i="4"/>
  <c r="AH44" i="4"/>
  <c r="Q44" i="4"/>
  <c r="T44" i="4"/>
  <c r="U44" i="4"/>
  <c r="V44" i="4"/>
  <c r="W44" i="4"/>
  <c r="X44" i="4"/>
  <c r="Y44" i="4"/>
  <c r="Z44" i="4"/>
  <c r="AA44" i="4"/>
  <c r="AB44" i="4"/>
  <c r="AC44" i="4"/>
  <c r="AD44" i="4"/>
  <c r="AE44" i="4"/>
  <c r="AE41" i="4"/>
  <c r="AF41" i="4"/>
  <c r="AG41" i="4"/>
  <c r="AH41" i="4"/>
  <c r="Q41" i="4"/>
  <c r="T41" i="4"/>
  <c r="U41" i="4"/>
  <c r="V41" i="4"/>
  <c r="W41" i="4"/>
  <c r="X41" i="4"/>
  <c r="Y41" i="4"/>
  <c r="Z41" i="4"/>
  <c r="AA41" i="4"/>
  <c r="AB41" i="4"/>
  <c r="AC41" i="4"/>
  <c r="AD41" i="4"/>
  <c r="AE29" i="4"/>
  <c r="AF29" i="4"/>
  <c r="AG29" i="4"/>
  <c r="AH29" i="4"/>
  <c r="Q29" i="4"/>
  <c r="T29" i="4"/>
  <c r="U29" i="4"/>
  <c r="V29" i="4"/>
  <c r="W29" i="4"/>
  <c r="X29" i="4"/>
  <c r="Y29" i="4"/>
  <c r="Z29" i="4"/>
  <c r="AA29" i="4"/>
  <c r="AB29" i="4"/>
  <c r="AC29" i="4"/>
  <c r="AD29" i="4"/>
  <c r="AC36" i="4" l="1"/>
  <c r="AA36" i="4"/>
  <c r="Y36" i="4"/>
  <c r="W36" i="4"/>
  <c r="U36" i="4"/>
  <c r="Q36" i="4"/>
  <c r="AG36" i="4"/>
  <c r="AE36" i="4"/>
  <c r="AD36" i="4"/>
  <c r="AB36" i="4"/>
  <c r="Z36" i="4"/>
  <c r="X36" i="4"/>
  <c r="V36" i="4"/>
  <c r="T36" i="4"/>
  <c r="AH36" i="4"/>
  <c r="AF36" i="4"/>
  <c r="S69" i="4"/>
  <c r="AH75" i="4"/>
  <c r="AH50" i="4" s="1"/>
  <c r="AH96" i="4" s="1"/>
  <c r="AC50" i="4"/>
  <c r="AG81" i="4"/>
  <c r="AE75" i="4"/>
  <c r="AC75" i="4"/>
  <c r="AA75" i="4"/>
  <c r="AA50" i="4" s="1"/>
  <c r="Y75" i="4"/>
  <c r="W75" i="4"/>
  <c r="W50" i="4" s="1"/>
  <c r="U75" i="4"/>
  <c r="U50" i="4" s="1"/>
  <c r="Q75" i="4"/>
  <c r="Q50" i="4" s="1"/>
  <c r="AB75" i="4"/>
  <c r="AB50" i="4" s="1"/>
  <c r="P55" i="4"/>
  <c r="S63" i="4"/>
  <c r="AD75" i="4"/>
  <c r="AD50" i="4" s="1"/>
  <c r="AD96" i="4" s="1"/>
  <c r="AD101" i="4" s="1"/>
  <c r="S67" i="4"/>
  <c r="R93" i="4"/>
  <c r="P93" i="4" s="1"/>
  <c r="AF58" i="4"/>
  <c r="X50" i="4"/>
  <c r="R64" i="4"/>
  <c r="R89" i="4"/>
  <c r="R86" i="4" s="1"/>
  <c r="P84" i="4"/>
  <c r="S84" i="4"/>
  <c r="R81" i="4"/>
  <c r="AG75" i="4"/>
  <c r="AG50" i="4" s="1"/>
  <c r="S73" i="4"/>
  <c r="AF75" i="4"/>
  <c r="R70" i="4"/>
  <c r="P65" i="4"/>
  <c r="AE50" i="4"/>
  <c r="AE96" i="4" s="1"/>
  <c r="AE101" i="4" s="1"/>
  <c r="S66" i="4"/>
  <c r="P62" i="4"/>
  <c r="P56" i="4"/>
  <c r="Y50" i="4"/>
  <c r="P60" i="4"/>
  <c r="P54" i="4"/>
  <c r="P94" i="4"/>
  <c r="Z75" i="4"/>
  <c r="Z50" i="4" s="1"/>
  <c r="V75" i="4"/>
  <c r="V50" i="4" s="1"/>
  <c r="T75" i="4"/>
  <c r="T50" i="4" s="1"/>
  <c r="P80" i="4"/>
  <c r="S78" i="4"/>
  <c r="P95" i="4"/>
  <c r="S93" i="4"/>
  <c r="S91" i="4" s="1"/>
  <c r="P90" i="4"/>
  <c r="S88" i="4"/>
  <c r="P85" i="4"/>
  <c r="S83" i="4"/>
  <c r="S81" i="4" s="1"/>
  <c r="P79" i="4"/>
  <c r="S77" i="4"/>
  <c r="P74" i="4"/>
  <c r="S72" i="4"/>
  <c r="P92" i="4"/>
  <c r="P87" i="4"/>
  <c r="P82" i="4"/>
  <c r="P76" i="4"/>
  <c r="P71" i="4"/>
  <c r="P68" i="4"/>
  <c r="P53" i="4"/>
  <c r="S70" i="4" l="1"/>
  <c r="S64" i="4"/>
  <c r="AF50" i="4"/>
  <c r="AF96" i="4"/>
  <c r="AF101" i="4" s="1"/>
  <c r="AG96" i="4"/>
  <c r="AG101" i="4" s="1"/>
  <c r="P64" i="4"/>
  <c r="P91" i="4"/>
  <c r="R91" i="4"/>
  <c r="R75" i="4" s="1"/>
  <c r="P89" i="4"/>
  <c r="S89" i="4"/>
  <c r="S86" i="4" s="1"/>
  <c r="S75" i="4" s="1"/>
  <c r="P70" i="4"/>
  <c r="P86" i="4"/>
  <c r="P81" i="4"/>
  <c r="P75" i="4" l="1"/>
  <c r="Q13" i="4"/>
  <c r="Q96" i="4" s="1"/>
  <c r="Q101" i="4" s="1"/>
  <c r="T13" i="4"/>
  <c r="T96" i="4" s="1"/>
  <c r="T101" i="4" s="1"/>
  <c r="U13" i="4"/>
  <c r="U96" i="4" s="1"/>
  <c r="U101" i="4" s="1"/>
  <c r="V13" i="4"/>
  <c r="V96" i="4" s="1"/>
  <c r="V101" i="4" s="1"/>
  <c r="W13" i="4"/>
  <c r="W96" i="4" s="1"/>
  <c r="W101" i="4" s="1"/>
  <c r="X13" i="4"/>
  <c r="X96" i="4" s="1"/>
  <c r="X101" i="4" s="1"/>
  <c r="Y13" i="4"/>
  <c r="Y96" i="4" s="1"/>
  <c r="Y101" i="4" s="1"/>
  <c r="Z13" i="4"/>
  <c r="Z96" i="4" s="1"/>
  <c r="Z101" i="4" s="1"/>
  <c r="AA13" i="4"/>
  <c r="AB13" i="4"/>
  <c r="AC13" i="4"/>
  <c r="R26" i="4"/>
  <c r="P26" i="4" s="1"/>
  <c r="R27" i="4"/>
  <c r="S27" i="4" s="1"/>
  <c r="R24" i="4"/>
  <c r="P24" i="4" s="1"/>
  <c r="R25" i="4"/>
  <c r="S25" i="4" s="1"/>
  <c r="R17" i="4"/>
  <c r="P17" i="4" s="1"/>
  <c r="AC96" i="4" l="1"/>
  <c r="AC101" i="4" s="1"/>
  <c r="AA96" i="4"/>
  <c r="AA101" i="4" s="1"/>
  <c r="AB96" i="4"/>
  <c r="AB101" i="4" s="1"/>
  <c r="P25" i="4"/>
  <c r="P27" i="4"/>
  <c r="S24" i="4"/>
  <c r="S26" i="4"/>
  <c r="R35" i="4" l="1"/>
  <c r="P35" i="4" l="1"/>
  <c r="S35" i="4"/>
  <c r="R28" i="4"/>
  <c r="P28" i="4" s="1"/>
  <c r="S28" i="4" l="1"/>
  <c r="R23" i="4" l="1"/>
  <c r="P23" i="4" s="1"/>
  <c r="R22" i="4"/>
  <c r="P22" i="4" s="1"/>
  <c r="R15" i="4"/>
  <c r="P15" i="4" s="1"/>
  <c r="R16" i="4"/>
  <c r="P16" i="4" s="1"/>
  <c r="S17" i="4"/>
  <c r="R18" i="4"/>
  <c r="P18" i="4" s="1"/>
  <c r="R19" i="4"/>
  <c r="P19" i="4" s="1"/>
  <c r="R20" i="4"/>
  <c r="P20" i="4" s="1"/>
  <c r="R21" i="4"/>
  <c r="P21" i="4" s="1"/>
  <c r="R14" i="4"/>
  <c r="R13" i="4" l="1"/>
  <c r="P14" i="4"/>
  <c r="P13" i="4" s="1"/>
  <c r="S14" i="4"/>
  <c r="S20" i="4"/>
  <c r="S16" i="4"/>
  <c r="S21" i="4"/>
  <c r="S19" i="4"/>
  <c r="S23" i="4"/>
  <c r="S15" i="4"/>
  <c r="AJ96" i="4"/>
  <c r="AK96" i="4"/>
  <c r="AL96" i="4"/>
  <c r="AM96" i="4"/>
  <c r="AN96" i="4"/>
  <c r="AO96" i="4"/>
  <c r="AP96" i="4"/>
  <c r="AI96" i="4"/>
  <c r="S13" i="4" l="1"/>
  <c r="R34" i="4" l="1"/>
  <c r="P34" i="4" l="1"/>
  <c r="S34" i="4"/>
  <c r="R57" i="4"/>
  <c r="R33" i="4"/>
  <c r="P57" i="4" l="1"/>
  <c r="S57" i="4"/>
  <c r="P33" i="4"/>
  <c r="S33" i="4"/>
  <c r="R59" i="4"/>
  <c r="R58" i="4" l="1"/>
  <c r="S59" i="4"/>
  <c r="S58" i="4" s="1"/>
  <c r="P59" i="4"/>
  <c r="P58" i="4" s="1"/>
  <c r="R52" i="4"/>
  <c r="S52" i="4" s="1"/>
  <c r="S51" i="4" l="1"/>
  <c r="S50" i="4" s="1"/>
  <c r="R51" i="4"/>
  <c r="R50" i="4" s="1"/>
  <c r="P52" i="4"/>
  <c r="P51" i="4" s="1"/>
  <c r="P50" i="4" s="1"/>
  <c r="R38" i="4" l="1"/>
  <c r="S38" i="4" s="1"/>
  <c r="R39" i="4"/>
  <c r="S39" i="4" s="1"/>
  <c r="R40" i="4"/>
  <c r="S40" i="4" s="1"/>
  <c r="R42" i="4"/>
  <c r="S42" i="4" s="1"/>
  <c r="R43" i="4"/>
  <c r="R45" i="4"/>
  <c r="S45" i="4" s="1"/>
  <c r="R46" i="4"/>
  <c r="R48" i="4"/>
  <c r="R49" i="4"/>
  <c r="S49" i="4" s="1"/>
  <c r="R37" i="4"/>
  <c r="S37" i="4" s="1"/>
  <c r="R31" i="4"/>
  <c r="R32" i="4"/>
  <c r="R30" i="4"/>
  <c r="P32" i="4" l="1"/>
  <c r="S32" i="4"/>
  <c r="S48" i="4"/>
  <c r="S47" i="4" s="1"/>
  <c r="R47" i="4"/>
  <c r="S43" i="4"/>
  <c r="S41" i="4" s="1"/>
  <c r="R41" i="4"/>
  <c r="R36" i="4" s="1"/>
  <c r="P31" i="4"/>
  <c r="S31" i="4"/>
  <c r="P30" i="4"/>
  <c r="S30" i="4"/>
  <c r="R29" i="4"/>
  <c r="S46" i="4"/>
  <c r="S44" i="4" s="1"/>
  <c r="R44" i="4"/>
  <c r="P39" i="4"/>
  <c r="P43" i="4"/>
  <c r="P49" i="4"/>
  <c r="P45" i="4"/>
  <c r="P37" i="4"/>
  <c r="P48" i="4"/>
  <c r="P46" i="4"/>
  <c r="P44" i="4" s="1"/>
  <c r="P42" i="4"/>
  <c r="P40" i="4"/>
  <c r="P38" i="4"/>
  <c r="P41" i="4" l="1"/>
  <c r="R96" i="4"/>
  <c r="R101" i="4" s="1"/>
  <c r="S36" i="4"/>
  <c r="P47" i="4"/>
  <c r="S29" i="4"/>
  <c r="S96" i="4" s="1"/>
  <c r="S101" i="4" s="1"/>
  <c r="P29" i="4"/>
  <c r="P36" i="4" l="1"/>
  <c r="P96" i="4" s="1"/>
  <c r="P101" i="4" s="1"/>
  <c r="C98" i="7"/>
  <c r="C93" i="7"/>
  <c r="C90" i="7"/>
  <c r="H3" i="7"/>
  <c r="H2" i="7"/>
  <c r="C84" i="7"/>
  <c r="C79" i="7"/>
  <c r="C76" i="7"/>
  <c r="C74" i="7"/>
  <c r="C71" i="7"/>
  <c r="C65" i="7"/>
  <c r="C60" i="7"/>
  <c r="C57" i="7"/>
  <c r="C52" i="7"/>
  <c r="C49" i="7"/>
  <c r="C46" i="7"/>
  <c r="C43" i="7"/>
  <c r="C39" i="7"/>
  <c r="C36" i="7"/>
  <c r="C31" i="7"/>
  <c r="C26" i="7"/>
  <c r="C21" i="7"/>
  <c r="C15" i="7"/>
  <c r="C10" i="7"/>
  <c r="C7" i="7"/>
  <c r="C3" i="7"/>
  <c r="C89" i="7" l="1"/>
  <c r="C70" i="7"/>
  <c r="C42" i="7"/>
  <c r="C6" i="7"/>
  <c r="C102" i="7" l="1"/>
  <c r="H3" i="6" l="1"/>
  <c r="H2" i="6"/>
  <c r="C86" i="6"/>
  <c r="C85" i="6" s="1"/>
  <c r="C83" i="6"/>
  <c r="C80" i="6"/>
  <c r="C74" i="6"/>
  <c r="C73" i="6" s="1"/>
  <c r="C70" i="6"/>
  <c r="C67" i="6"/>
  <c r="C63" i="6"/>
  <c r="C56" i="6"/>
  <c r="C53" i="6"/>
  <c r="C47" i="6"/>
  <c r="C44" i="6"/>
  <c r="C41" i="6"/>
  <c r="C36" i="6"/>
  <c r="C33" i="6"/>
  <c r="C30" i="6"/>
  <c r="C27" i="6"/>
  <c r="C21" i="6"/>
  <c r="C17" i="6"/>
  <c r="C12" i="6"/>
  <c r="C7" i="6"/>
  <c r="C3" i="6"/>
  <c r="C79" i="6" l="1"/>
  <c r="C66" i="6"/>
  <c r="C52" i="6"/>
  <c r="C20" i="6"/>
  <c r="C6" i="6"/>
  <c r="C89" i="6" l="1"/>
  <c r="G15" i="3" l="1"/>
  <c r="H15" i="3"/>
  <c r="I15" i="3"/>
  <c r="J15" i="3"/>
  <c r="F15" i="3"/>
</calcChain>
</file>

<file path=xl/sharedStrings.xml><?xml version="1.0" encoding="utf-8"?>
<sst xmlns="http://schemas.openxmlformats.org/spreadsheetml/2006/main" count="891" uniqueCount="538">
  <si>
    <t>График учебного процесса</t>
  </si>
  <si>
    <t xml:space="preserve">Обучение по   </t>
  </si>
  <si>
    <t>Производственная практика</t>
  </si>
  <si>
    <t>Государственная</t>
  </si>
  <si>
    <t xml:space="preserve">Всего </t>
  </si>
  <si>
    <t>междисциплинарным</t>
  </si>
  <si>
    <t>практика</t>
  </si>
  <si>
    <t>специальности</t>
  </si>
  <si>
    <t xml:space="preserve"> аттестация</t>
  </si>
  <si>
    <t>аттестация</t>
  </si>
  <si>
    <t>курсам</t>
  </si>
  <si>
    <t>I курс</t>
  </si>
  <si>
    <t>II курс</t>
  </si>
  <si>
    <t>III курс</t>
  </si>
  <si>
    <t>IV курс</t>
  </si>
  <si>
    <t>Всего</t>
  </si>
  <si>
    <t>Курсы</t>
  </si>
  <si>
    <t>дисциплинам и</t>
  </si>
  <si>
    <t>Учебная</t>
  </si>
  <si>
    <t xml:space="preserve">по профилю </t>
  </si>
  <si>
    <t>преддипломная</t>
  </si>
  <si>
    <t>Промежуточная</t>
  </si>
  <si>
    <t>(итоговая)</t>
  </si>
  <si>
    <t>Каникулы</t>
  </si>
  <si>
    <t xml:space="preserve">по </t>
  </si>
  <si>
    <t>Учебная нагрузка обучающихся (час.)</t>
  </si>
  <si>
    <t xml:space="preserve">3 семестр </t>
  </si>
  <si>
    <t>6 семестр</t>
  </si>
  <si>
    <t>7 семестр</t>
  </si>
  <si>
    <t>8 семестр</t>
  </si>
  <si>
    <t>Физическая культура</t>
  </si>
  <si>
    <t>Иностранный язык</t>
  </si>
  <si>
    <t>История</t>
  </si>
  <si>
    <t>курсы</t>
  </si>
  <si>
    <t>Сентябрь</t>
  </si>
  <si>
    <t>Октябрь</t>
  </si>
  <si>
    <t>Ноябрь</t>
  </si>
  <si>
    <t xml:space="preserve">     Декабрь</t>
  </si>
  <si>
    <t xml:space="preserve">   Январь</t>
  </si>
  <si>
    <t xml:space="preserve">    Февраль</t>
  </si>
  <si>
    <t>Март</t>
  </si>
  <si>
    <t>Апрель</t>
  </si>
  <si>
    <t>Май</t>
  </si>
  <si>
    <t>Июнь</t>
  </si>
  <si>
    <t>Июль</t>
  </si>
  <si>
    <t>Август</t>
  </si>
  <si>
    <t>с 29 по 5</t>
  </si>
  <si>
    <t>с 27 по 2</t>
  </si>
  <si>
    <t>с 29 по 4</t>
  </si>
  <si>
    <t>с 26 по 1</t>
  </si>
  <si>
    <t>с 1 по 7</t>
  </si>
  <si>
    <t>с 8 по 14</t>
  </si>
  <si>
    <t>с 15 по 21</t>
  </si>
  <si>
    <t>с 22 по 28</t>
  </si>
  <si>
    <t>с 6 по 12</t>
  </si>
  <si>
    <t>с 20 по 26</t>
  </si>
  <si>
    <t>с 3 по 9</t>
  </si>
  <si>
    <t>с 10 по 16</t>
  </si>
  <si>
    <t>с 17 по 23</t>
  </si>
  <si>
    <t>с 24 по 30</t>
  </si>
  <si>
    <t>с 5 по 11</t>
  </si>
  <si>
    <t>с 12 по 18</t>
  </si>
  <si>
    <t>с 19 по 25</t>
  </si>
  <si>
    <t>с 2 по 8</t>
  </si>
  <si>
    <t>с 9 по 15</t>
  </si>
  <si>
    <t>с 16 по 22</t>
  </si>
  <si>
    <t>с 23 по 29</t>
  </si>
  <si>
    <t>Учебная практика</t>
  </si>
  <si>
    <t>Теоретическое обучение</t>
  </si>
  <si>
    <t>Промежуточная аттестация</t>
  </si>
  <si>
    <t>Государственная (итоговая) аттестация</t>
  </si>
  <si>
    <t>Условные обозначения:</t>
  </si>
  <si>
    <t>оу</t>
  </si>
  <si>
    <t>обучением</t>
  </si>
  <si>
    <t>обучения</t>
  </si>
  <si>
    <t>оо</t>
  </si>
  <si>
    <t>от</t>
  </si>
  <si>
    <t>х</t>
  </si>
  <si>
    <t>с теоретическим</t>
  </si>
  <si>
    <t>Х</t>
  </si>
  <si>
    <t>: :</t>
  </si>
  <si>
    <t>₌</t>
  </si>
  <si>
    <t>III</t>
  </si>
  <si>
    <t>с 13 по 19</t>
  </si>
  <si>
    <t>Общий гуманитарный и социально-экономический цикл</t>
  </si>
  <si>
    <t>Общепрофессиональные дисциплины</t>
  </si>
  <si>
    <t>ОП.00</t>
  </si>
  <si>
    <t>Безопасность жизнедеятельности</t>
  </si>
  <si>
    <t>ОП.10</t>
  </si>
  <si>
    <t>ПМ.00</t>
  </si>
  <si>
    <t>Профессиональные модули</t>
  </si>
  <si>
    <t>ПМ.01</t>
  </si>
  <si>
    <t>МДК.01.01</t>
  </si>
  <si>
    <t>МДК.01.02</t>
  </si>
  <si>
    <t>ПМ.02</t>
  </si>
  <si>
    <t>МДК.02.02</t>
  </si>
  <si>
    <t>ПМ.03</t>
  </si>
  <si>
    <t>МДК.03.01</t>
  </si>
  <si>
    <t>ГИА</t>
  </si>
  <si>
    <t xml:space="preserve">                   Всего</t>
  </si>
  <si>
    <t>1.1. Дипломный проект (работа)</t>
  </si>
  <si>
    <t>Ω</t>
  </si>
  <si>
    <t>Практика по профилю специальности</t>
  </si>
  <si>
    <t>Преддипломная практика</t>
  </si>
  <si>
    <t>Подготовка выпускной квалификационной работы</t>
  </si>
  <si>
    <t>Инженерная графика</t>
  </si>
  <si>
    <t>Проектирование цифровых устройств</t>
  </si>
  <si>
    <t>Государственная итоговая аттестация</t>
  </si>
  <si>
    <t>ВСЕГО</t>
  </si>
  <si>
    <t>Выполнение дипломного проекта (работы)           с 17 мая по 13 июня (всего 4 нед.)</t>
  </si>
  <si>
    <t>Защита дипломного проекта (работы)                    с 14 июня по 27 июня (всего 2 нед.)</t>
  </si>
  <si>
    <t>без теоретического</t>
  </si>
  <si>
    <t>4 семестр</t>
  </si>
  <si>
    <t>5 семестр</t>
  </si>
  <si>
    <t>Наименование разделов и тем</t>
  </si>
  <si>
    <t>Содержание учебного материала, лабораторные  работы и практические занятия, самостоятельная работа обучающихся, курсовая работа (проект)</t>
  </si>
  <si>
    <t>Объем часов</t>
  </si>
  <si>
    <t>Уровень освоения</t>
  </si>
  <si>
    <t>Введение</t>
  </si>
  <si>
    <t>Основные виды и методы измерений, их классификация. Понятие об измерениях. Единицы физических величин. Меры обеспечения единства измерений. Основные виды средств измерений и их классификация. Методы измерений и их краткая характеристика. Методические основы  стандартизации измерений. Система обозначения измерительных приборов.</t>
  </si>
  <si>
    <t>Самостоятельная работа обучающихся: составить таблицу «Виды погрешностей и основные причины их возникновения»</t>
  </si>
  <si>
    <t>Раздел 1.</t>
  </si>
  <si>
    <t>Приборы формирования стандартных измерительных сигналов</t>
  </si>
  <si>
    <t>Тема 1.1.</t>
  </si>
  <si>
    <t xml:space="preserve">Генераторы  сигналов низкой частоты </t>
  </si>
  <si>
    <t xml:space="preserve">Классификация  генераторов низкой частоты. Техническая характеристика генераторов: диапазон частот, коэффициент гармонических искажений, стабильность частоты, выходная мощность, погрешность градуировки и предел изменения выходного напряжения. Типовая структурная схема ГНЧ, назначение элементов. Основные типы задающих генераторов. Настройка на частоту и регулировка  напряжения выходного сигнала. Согласование выходного сопротивления генератора с сопротивлением нагрузки. Промышленные образцы генераторов низкой частоты и их основные технические характеристики. </t>
  </si>
  <si>
    <t>Лабораторная работа:</t>
  </si>
  <si>
    <t>Изучение органов управления генератора низкой частоты и контроль режимов настройки</t>
  </si>
  <si>
    <t>Самостоятельная работа обучающихся: подобрать ГНЧ в зависимости от заданных параметров</t>
  </si>
  <si>
    <t>Тема 1.2.</t>
  </si>
  <si>
    <t xml:space="preserve">Генераторы  сигналов высокой частоты </t>
  </si>
  <si>
    <t xml:space="preserve">Разновидности генераторов высокой частоты. Типовая структурная схема ВЧ генератора, назначение основных  элементов, принцип работы. Установка заданной частоты необходимого уровня напряжения несущей сигнала и требуемых параметров модуляции. Органы управления генератором. Промышленные образцы измерительных генераторов ВЧ;  их основные технические характеристики. Генераторы  ВЧ с электронной настройкой и контролем параметров.   </t>
  </si>
  <si>
    <t>Изучение органов управления генератора высокой частоты и контроль режимов настройки.</t>
  </si>
  <si>
    <t>Самостоятельная работа обучающихся: подобрать генератор ВЧ в зависимости от заданных параметров</t>
  </si>
  <si>
    <t>Тема  1.3.</t>
  </si>
  <si>
    <t>Генераторы импульсных и шумовых сигналов</t>
  </si>
  <si>
    <t>Классификация генераторов импульсов. Типовая структурная схема генератора. Назначение элементов, принцип работы. Регулировка амплитуды и длительности, установка частоты следования импульсов. Понятие о генераторах шума, их назначение и применение.</t>
  </si>
  <si>
    <t>Самостоятельная работа обучающихся: составить схему «Классификацию генераторов импульсных и шумовых сигналов»</t>
  </si>
  <si>
    <t>Раздел 2.</t>
  </si>
  <si>
    <t>Измерение тока, напряжения, мощности</t>
  </si>
  <si>
    <t>Тема 2.1.</t>
  </si>
  <si>
    <t>Измерение постоянного тока. Электромеханические измерительные устройства, их классификация, устройство и области применения. Правила включения прибора в цепь для измерения тока. Влияние прибора на цепь, где измеряется ток. Расширение пределов измерения тока в амперметрах. Шунты. Измерение напряжения постоянного тока. Требования к вольтметру. Влияние вольтметра на цепь, где измеряется напряжение. Добавочные резисторы. Расширение пределов измерения постоянного напряжения. Многопредельный ампервольтметр (мультиметр). Методика измерения  мультиметром.</t>
  </si>
  <si>
    <t>Ознакомление с конструкциями измерительных механизмов</t>
  </si>
  <si>
    <t>Расширение пределов измерения электроизмерительного прибора по напряжению</t>
  </si>
  <si>
    <t>Самостоятельная работа обучающихся: решение задач на определение тока, напряжения и мощности</t>
  </si>
  <si>
    <t>Тема 2.2.</t>
  </si>
  <si>
    <t>Выпрямительные и термоэлектрические приборы</t>
  </si>
  <si>
    <t>Классификация, устройство и области применения выпрямительных и термоэлектрических приборов. Измерение переменного тока. Правила включения прибора в цепь для измерения переменного тока и требования к нему. Измерение тока звуковой частоты приборами детекторной системы. Измерение переменного напряжения. Особенности измерения токов и напряжений высокой частоты. Термоэлектрические приборы, включение их в измерительную цепь. Погрешности термоэлектрических приборов</t>
  </si>
  <si>
    <t>Самостоятельная работа обучающихся: подготовить сообщение на тему «Особенности измерения величин переменного тока»</t>
  </si>
  <si>
    <t>Тема 2.3.</t>
  </si>
  <si>
    <t>Электродинамические и электростатические приборы</t>
  </si>
  <si>
    <t>Классификация, устройство и области применения электродинамических и электростатических приборов. Измерение переменного тока. Правила включения прибора в цепь для измерения переменного тока и требования к нему. Измерение напряжения, мощности. Включение их в измерительную цепь. Погрешности электродинамических и электростатических приборов.</t>
  </si>
  <si>
    <t>Самостоятельная работа обучающихся: заполнить таблицу «Сравнение электродинамических и электростатических приборов».</t>
  </si>
  <si>
    <t>Тема 2.4.</t>
  </si>
  <si>
    <t>Магнитоэлектрические измерительные механизмы и электромагнитные приборы. Логометры.</t>
  </si>
  <si>
    <t>Устройство и области применения электромагнитных приборов. Измерение переменного тока. Правила включения прибора в цепь для измерения переменного тока и требования к нему. Измерение напряжения, мощности. Погрешности электромагнитных приборов.</t>
  </si>
  <si>
    <t>Самостоятельная работа обучающихся: заполнить таблицу  «Сравнение электромагнитных приборов»</t>
  </si>
  <si>
    <t>Тема 2.5.</t>
  </si>
  <si>
    <t>Аналоговые электронные вольтметры</t>
  </si>
  <si>
    <t>Классификация электронных вольтметров, их устройство и особенности применения; Вольтметры постоянного тока  со стрелочным отсчетом. Вольтметры переменного напряжения. Комбинированные вольтметры.  Автокомпенсационные вольтметры. Дифференциальные вольтметры. Вольтметры средних значений, вольтметры амплитудных значений. Вольтметры среднеквадратичных значений.</t>
  </si>
  <si>
    <t>Поверка вольтметра</t>
  </si>
  <si>
    <t>Самостоятельная работа обучающихся: составить таблицу «Классификация электронных вольтметров, особенности применения»</t>
  </si>
  <si>
    <t>Тема 2.6 .</t>
  </si>
  <si>
    <t>Цифровые вольтметры</t>
  </si>
  <si>
    <t>Общие сведения о цифровых вольтметрах, классификация, области применения, достоинства и недостатки. Аналого-цифровое преобразование сигнала. Структурные схемы, принцип работы и технические характеристики цифровых вольтметров. Использование цифровых вольтметров различных типов. Автоматизация измерений.</t>
  </si>
  <si>
    <t>Самостоятельная работа обучающихся: составить таблицу «Классификация цифровых вольтметров, особенности применения»</t>
  </si>
  <si>
    <t>Тема 2.7.</t>
  </si>
  <si>
    <t>Вольтметры импульсного напряжения</t>
  </si>
  <si>
    <t>Методы измерения импульсных напряжений: метод калиброванной шкалы, метод сравнений, компенсационный метод. Автокомпенсационные вольтметры с открытым и закрытым входом: структурные схемы, назначение элементов, принцип действия. Методы измерения амплитуды одиночных импульсов. Метрологическое обеспечение средств измерения импульсных напряжений, особенности измерения.</t>
  </si>
  <si>
    <t>Тема 2.8.</t>
  </si>
  <si>
    <t>Измерение мощности в цепях постоянного тока и тока промышленной частоты</t>
  </si>
  <si>
    <t xml:space="preserve">Особенности измерения мощности. Измерение мощности в цепях постоянного тока и переменного тока промышленной частоты. Метод амперметра и вольтметра. Электродинамические и ферродинамические ваттметры. Измерение реактивной мощности. Схемы включения ваттметров. Метрологическое обеспечение средств измерения мощности.  </t>
  </si>
  <si>
    <t>Измерение электрической мощности прямым и косвенным методом</t>
  </si>
  <si>
    <t>Самостоятельная работа обучающихся: решение задач по т.2.8.</t>
  </si>
  <si>
    <t>Раздел 3.</t>
  </si>
  <si>
    <t>Исследование  формы  сигналов</t>
  </si>
  <si>
    <t>Тема 3.1.</t>
  </si>
  <si>
    <t>Универсальные осциллографы</t>
  </si>
  <si>
    <t>Назначение осциллографа. Классификация осциллографов: назначение, краткая характеристика и области применения.  Электронно-лучевая осциллографическая трубка. Упрощенная структурная схема, краткая характеристика каналов Х, У, и Z осциллографа. Развертка в осциллографе. Виды развертки: непрерывная линейная, непрерывная круговая, ждущая, разовая (однократная). Калибраторы осциллограмм.  Принцип получения видимого изображения сигнала. Необходимость синхронизации, виды синхронизации.. Включение осциллографа в измерительную цепь. Основные технические характеристики осциллографа. Электронные осциллографы. Выбор осциллографа.</t>
  </si>
  <si>
    <t>Самостоятельная работа обучающихся: подготовить сообщение по теме «Классификация, характеристики и области применения осциллографов»</t>
  </si>
  <si>
    <t>Тема 3.2.</t>
  </si>
  <si>
    <t>Двухканальные и двухлучевые осциллографы</t>
  </si>
  <si>
    <t>Понятие о многолучевых осциллографах и их отличительные особенности. Двухлучевые осциллографы: правила включения в схему измерения. Понятие о двухканальном осциллографе и его отличительные особенности; правила включения в схему измерения. Промышленные образцы двухлучевых и двухканальных осциллографов.</t>
  </si>
  <si>
    <t>Лабораторные работы:</t>
  </si>
  <si>
    <t>Исследование сигнала с помощью осциллографа. Подготовка осциллографа  к работе</t>
  </si>
  <si>
    <t>Исследование синусоидального сигнала с помощью осциллографа</t>
  </si>
  <si>
    <t>Самостоятельная работа обучающихся: подготовить сообщение по теме «Правила включения двухлучевого осциллографа и  двухканального осциллографа в схему измерения»</t>
  </si>
  <si>
    <t>Тема 3.3.</t>
  </si>
  <si>
    <t>Запоминающие осциллографы</t>
  </si>
  <si>
    <t xml:space="preserve">Понятие о запоминающих осциллографах и их отличительные особенности. Правила включения в схему измерения. </t>
  </si>
  <si>
    <t>Самостоятельная работа обучающихся: подготовить сообщение по теме «Выбор типа осциллографа для проведения эксперимента»</t>
  </si>
  <si>
    <t>Раздел 4.</t>
  </si>
  <si>
    <t>Измерение параметров  сигналов</t>
  </si>
  <si>
    <t>Тема 4.1.</t>
  </si>
  <si>
    <t>Измерение частоты и временных интервалов</t>
  </si>
  <si>
    <t>Требование к точности измерения частоты в различных диапазонах. Понятие об эталонах частоты. Виды частотоизмерительных приборов. Стандарты частоты и времени.  Измерение частоты методом сравнения. Электронно-счетные частотомеры: упрощенная структурная схема, назначение элементов.  Органы управления электронно-счетным частотомером.  Электронные методы измерения интервалов времени.  Метрологическое обеспечение средств измерения частоты и временных  интервалов.</t>
  </si>
  <si>
    <t>Самостоятельная работа обучающихся: подготовить сообщение по теме «Правила включения электронно-счетного частотомера в схему измерений и   проведения     измерений частоты и времени»</t>
  </si>
  <si>
    <t>Тема  4.2.</t>
  </si>
  <si>
    <t>Измерение фазового сдвига</t>
  </si>
  <si>
    <t>Общие сведения о фазе и фазовых сдвигах. Методы измерения сдвига фаз и их краткая характеристика. Электронные методы измерения сдвига фаз. Автоматизированные методы измерения сдвига фаз. Метрологическое обеспечение средств измерения сдвига фаз. Технические характеристики перспективных фазометров.</t>
  </si>
  <si>
    <t>Самостоятельная работа обучающихся: подготовить сообщение по теме «Фазометры и  области их применения»</t>
  </si>
  <si>
    <t>Раздел  5.</t>
  </si>
  <si>
    <t>Тема 5.1.</t>
  </si>
  <si>
    <t>Измерение  амплитудно-частотных характеристик электротехнических   цепей</t>
  </si>
  <si>
    <t>Амплитудно-частотные характеристики активных и пассивных четырехполюсников. Средства измерений параметров АЧХ  четырехполюсников: классификация, основные характеристики, применяемость при создании и эксплуатации радиоэлектронной аппаратуры.  Методы измерения параметров АЧХ. Структурная схема простейшего автоматического измерителя АЧХ, назначение элементов. Измерение полосы пропускания, крутизны АЧХ, полного сопротивления. Автоматизация процессов измерения АЧХ.</t>
  </si>
  <si>
    <t>Измерение параметров АЧХ четырехполюсников</t>
  </si>
  <si>
    <t>Самостоятельная работа обучающихся: подготовить сообщение на тему «Средства измерений характеристик спектра»</t>
  </si>
  <si>
    <t>Раздел  6.</t>
  </si>
  <si>
    <t>Измерение  параметров электронных полупроводниковых приборов и микроэлектронных схем</t>
  </si>
  <si>
    <t>Тема  6.1.</t>
  </si>
  <si>
    <t>Измерение параметров полупроводниковых приборов</t>
  </si>
  <si>
    <t>Классификация испытателей полупроводниковых приборов. Правила и методы измерения параметров полупроводниковых приборов. Визуальные способы исследования параметров полупроводниковых приборов. Промышленные образцы современных испытателей полупроводниковых приборов.</t>
  </si>
  <si>
    <t>Самостоятельная работа обучающихся: ознакомиться с визуальными способами исследования параметров полупроводниковых приборов</t>
  </si>
  <si>
    <t>Тема  6.2.</t>
  </si>
  <si>
    <t>Измерение параметров интегральных  микросхем</t>
  </si>
  <si>
    <t xml:space="preserve">Особенности измерения параметров и характеристик ИМС. Средства индивидуальных измерений. Средства общих измерений. Статические и динамические измерения. Применение ЭВМ при измерении параметров ИМС. Организация измерений. Промышленные образцы современных измерителей, их краткая характеристика. </t>
  </si>
  <si>
    <t>Раздел 7.</t>
  </si>
  <si>
    <t>Измерение в цепях СВЧ</t>
  </si>
  <si>
    <t>Тема  7.1.</t>
  </si>
  <si>
    <t>Особенности измерительных генераторов  СВЧ- диапазона, измерения мощности СВЧ</t>
  </si>
  <si>
    <t>Общие сведения об СВЧ - диапазоне, его особенности. Задающие генераторы СВЧ - диапазона. Типовая структура СВЧ - генератора, назначение элементов схемы. Органы управления генераторов.  Особенности эксплуатации СВЧ - генераторов. Меры безопасности при эксплуатации.</t>
  </si>
  <si>
    <t>Контрольная работа по курсу</t>
  </si>
  <si>
    <t>Всего:</t>
  </si>
  <si>
    <t>Самостоятельная работа обучающихся: подготовить сообщение по теме «Особенность измерения импульсных напряжений»</t>
  </si>
  <si>
    <t>лр</t>
  </si>
  <si>
    <t>ср</t>
  </si>
  <si>
    <t>Исследование импульсного и синусоидального сигналов с помощью электронного осциллографа</t>
  </si>
  <si>
    <t xml:space="preserve">1 семестр </t>
  </si>
  <si>
    <t xml:space="preserve">2 семестр </t>
  </si>
  <si>
    <t>Задачи и значение дисциплины на современном этапе развития общества и в системе подготовки специалистов, ее связь с другими дисциплинами. Классификация и важнейшие направления элек­троники. Краткая история возникновения и развития электроники. Технология электронных прибо­ров. Область применения электроники. Роль и значение электронной техники на железнодорожном транспорте. Перспективы развития электроники</t>
  </si>
  <si>
    <t>Самостоятельная работа обучающихся: подготовка сообщения по теме «Современное состояние электроники»., подготовка презентации по теме «Применение электронной техники в вычислительных машинах»</t>
  </si>
  <si>
    <t>Основы электроники</t>
  </si>
  <si>
    <t>Физические основы работы полупроводниковых приборов</t>
  </si>
  <si>
    <t>Самостоятельная работа обучающихся: подготовка к ответам на вопросы по теме: полупроводниковые материалы, структура и виды зарядов в собственных и примесных полупроводниках, отличительные особенности элек­трических переходов различных структур</t>
  </si>
  <si>
    <t>Полупроводниковые диоды</t>
  </si>
  <si>
    <t>Общие сведения и классификация полупроводниковых диодов. Устройство и система обозначений полупроводниковых диодов. Принцип действия, параметры и характеристики полупроводниковых диодов. Зависимость параметров диодов от внешних факторов.</t>
  </si>
  <si>
    <t>Исследование свойств полупроводниковых диодов и кремниевых стабилитронов</t>
  </si>
  <si>
    <t>Тема 1.3.</t>
  </si>
  <si>
    <t>Биполярные транзи­сторы</t>
  </si>
  <si>
    <t>Основные определения, устройство и принцип действия биполярного транзистора. Классификация, маркировка и система обозначений биполярного транзистора (графическое и символическое обо­значение). Режимы работы и схемы включения транзисторов.</t>
  </si>
  <si>
    <t>Исследование свойств биполярных транзисторов в схеме включения с общей базой (ОБ) и с общим эмиттером (ОЭ)</t>
  </si>
  <si>
    <t>Подбор биполярных транзисторов по заданным параметрам</t>
  </si>
  <si>
    <t>Самостоятельная работа обучающихся: подготовка рефератов. Примерная тематика рефератов:</t>
  </si>
  <si>
    <t>Тема 1.4.</t>
  </si>
  <si>
    <t>Полевые транзисторы</t>
  </si>
  <si>
    <t>Общие сведения о полевых транзисторах. Классификация и условное обозначение (графическое и символическое обозначения). Устройство и принцип действия полевого транзистора с управляю­щим р-п-переходом.</t>
  </si>
  <si>
    <t>Исследование свойств полевого транзисторов в схеме включения с общим истоком (ОИ)</t>
  </si>
  <si>
    <t>Самостоятельная работа обучающихся: подготовка сообщения. Примерная тематика сообщений:</t>
  </si>
  <si>
    <t>Тема 1.5.</t>
  </si>
  <si>
    <t>Тиристоры</t>
  </si>
  <si>
    <t>Общие сведения, классификация и условное обозначение тиристоров. Устройство и физические процессы в тиристорных структурах. Вольт-амперная характеристика динистора. Структура, прин­цип действия и схемы включения динистора, тринистора, симметричного триодного тиристора. Основные параметры и характеристика тиристоров разных структур</t>
  </si>
  <si>
    <t>Исследование свойств тиристоров — динистора и тринистора</t>
  </si>
  <si>
    <t>Самостоятельная работа обучающихся: расшифровать маркировки тиристоров</t>
  </si>
  <si>
    <t>Тема 1.6.</t>
  </si>
  <si>
    <t>Нелинейные полу­проводниковые приборы</t>
  </si>
  <si>
    <t>Структура, виды и принцип терморезисторов, варисторов и позисторов. Вольт-амперная характери­стика терморезисторов, варисторов и позисторов. Условное обозначение нелинейных полупровод­никовых приборов. Маркировка и применение терморезисторов, варисторов и позисторов. Боло­метры, их конструкция, параметры и принцип действия</t>
  </si>
  <si>
    <t>Исследование свойств нелинейных полупроводниковых приборов</t>
  </si>
  <si>
    <t>Самостоятельная работа обучающихся: расшифровать маркировки нелинейных полупроводниковых приборов.</t>
  </si>
  <si>
    <t>Тема 1.7.</t>
  </si>
  <si>
    <t>Электровакуумные и ионные приборы</t>
  </si>
  <si>
    <t>Общие сведения и классификация. Устройство, схемы включения и принцип действия электронной лампы — диода и триода. Параметры, характеристики и условное обозначение.</t>
  </si>
  <si>
    <t>Самостоятельная работа обучающихся: подготовка сообщения на тему «Усилительные свойства электровакуумных приборов — триодов»</t>
  </si>
  <si>
    <t>Тема 1.8.</t>
  </si>
  <si>
    <t>Оптоэлектронные приборы и приборы отображе­ния информации</t>
  </si>
  <si>
    <t>Самостоятельная работа обучающихся: проанализировать построение и работу схемотехнических решений в оптопарах</t>
  </si>
  <si>
    <t>Основы схемотехники электронных схем</t>
  </si>
  <si>
    <t>Общая характеристика электронных усилителей</t>
  </si>
  <si>
    <t>Общие сведения об усилителях. Классификация усилителей. Основные технические показатели работы усилителей — эксплуатационные и качественные</t>
  </si>
  <si>
    <t>Самостоятельная работа обучающихся: подготовить сообщение по теме «Применение электронных усилителей в устройствах ЖАТ и СЦБ»</t>
  </si>
  <si>
    <t>Обратная связь в уси­лителях</t>
  </si>
  <si>
    <t>Основные понятия и термины теории обратной связи. Виды обратных связей. Влияние обратной связи на основные технические показатели работы усилителя</t>
  </si>
  <si>
    <t>Общие принципы по­строения и работы схем элек­трических усилителей</t>
  </si>
  <si>
    <t>Самостоятельная работа обучающихся: проанализировать практические схем усилителей с элементами термостабилизации и термокомпенсации, схемы усилителей с различными видами межкаскадных связей. Провести сравнительный анализ по основным показателям схем усилительных каскадов при разных схемах включения усилительных элементов</t>
  </si>
  <si>
    <t>Виды усилительных каскадов</t>
  </si>
  <si>
    <t>Конструктивные особенности построения однотактных и двухтактных усилительных каскадов. Построение и принцип работы схем однотактных каскадов усиления для различных схем включе­ния усилительных элементов. Характеристики однотактных усилительных каскадов: фаза выходно­го сигнала по отношению к входному, коэффициент усиления, входное и выходное сопротивление, частотные свойства каскадов.</t>
  </si>
  <si>
    <t>Исследование работы и параметров схем однотактного и двухтактного бестрансформаторных уси­лительных каскадов</t>
  </si>
  <si>
    <t>Самостоятельная работа обучающихся: проанализировать построение практических схем однотактных и двухтактных усилительных каскадов</t>
  </si>
  <si>
    <t>Многокаскадные уси­лители</t>
  </si>
  <si>
    <t>Особенности построения многокаскадных усилителей. Обратная связь в многокаскадных усилите­лях. Способы уменьшения паразитных обратных связей.</t>
  </si>
  <si>
    <t>Самостоятельная работа обучающихся: проанализировать построение практических схем многокаскадных усилителей</t>
  </si>
  <si>
    <t>Тема 2.6.</t>
  </si>
  <si>
    <t>Усилители постоян­ного тока</t>
  </si>
  <si>
    <t>Общие сведения и особенности усилителей постоянного тока. Построение и принцип работы схем однотактных и двухтактных УПТ прямого усиления, балансных (двухтактных) УПТ, последова­тельно-балансных каскадов усилителей.</t>
  </si>
  <si>
    <t>Исследование работы и параметров схемы усилителя постоянного тока</t>
  </si>
  <si>
    <t>Самостоятельная работа обучающихся: построить и перечислить особенности работы усилителя постоянного тока с преобразованием</t>
  </si>
  <si>
    <t>Генераторы гармони­ческих колебаний</t>
  </si>
  <si>
    <t>Общая характеристика и классификация генераторов электрических колебаний.</t>
  </si>
  <si>
    <t>Исследование работы и параметров схемы автогенератора типа LC</t>
  </si>
  <si>
    <t>Самостоятельная работа обучающихся: рассчитать параметры однокаскадных усилителей постоянного тока</t>
  </si>
  <si>
    <t>Схемотехника цифро­вых электронных схем</t>
  </si>
  <si>
    <t>Общая характеристи­ка и параметры импульсных сигналов</t>
  </si>
  <si>
    <t>Основные понятия и определения импульсных сигналов. Параметры электрических импульсов. Периодическая последовательность импульсов и ее параметры</t>
  </si>
  <si>
    <t>Самостоятельная работа обучающихся: систематизация знаний по вопросам: переходные процессы в электрических цепях с емкостью; за­кон коммутации в цепях постоянного и переменного тока</t>
  </si>
  <si>
    <t>Основы построения формирующих цепей</t>
  </si>
  <si>
    <t>Общие сведения о формирующих цепях. Линейные и нелинейные формирующие цепи. Построение и принцип работы линейных формирующих цепей: дифференцирующая и интегрирующая цепи RC-типа</t>
  </si>
  <si>
    <t>Электронные ключи и методы формирования им­пульсных сигналов</t>
  </si>
  <si>
    <t>Общие сведения об электронных ключах как формирующих нелинейных цепях. Основные понятия о диодных и транзисторных ключах, их виды. Принципы построения и работа диодных ключей. Принципы построения и работы транзисторных ключей на биполярных и полевых транзисторах. Транзисторные ключи с внешним источником смещения. Транзисторный переключатель тока. Ди­одные и транзисторные ограничители однополярного и двухполярного сигнала</t>
  </si>
  <si>
    <t>Самостоятельная работа обучающихся: проанализировать  работу практических схем диодных и транзисторных ограничителей с различными видами ограничения и включения</t>
  </si>
  <si>
    <t>Тема 3.4.</t>
  </si>
  <si>
    <t>Триггеры</t>
  </si>
  <si>
    <t>Общие сведения и классификация триггеров. Основные условия построения триггеров на дискрет­ных элементах. Симметричный триггер с коллекторно-базовыми связями. Статическое (устойчивое) состояние самовозбуждения триггера. Состояние устойчивости симметричного триггера. Статическое управление симметричным триггером. Динамическое управление симметричным триг­гером. Несимметричные триггеры. Применение триггеров. Условные графические и символические обозначения триггеров. Правила определения состояния триггера</t>
  </si>
  <si>
    <t>Исследование работы схемы симметричного статического и динамического триггера</t>
  </si>
  <si>
    <t>Самостоятельная работа обучающихся: выполнение домашнего задания на тему «Построение и работа симметричного статического триггера на полевых транзисторах».</t>
  </si>
  <si>
    <t>Тема 3.5.</t>
  </si>
  <si>
    <t>Импульсные генера­торы</t>
  </si>
  <si>
    <t>Общие сведения об импульсных генераторах и их классификация. Общие сведения о генераторах прямоугольных импульсов. Принцип построения и работа схемы самовозбуждающегося мульти­вибратора с коллекторно-базовыми связями и мультивибратора в ждущем режиме. Блокинг- генератор: общие сведения, принцип построения и работа схемы автоколебательного (самовозбуж­дающегося) и ждущего блокинг-генератора. Двухтактный автоколебательный преобразователь по­стоянного напряжения в переменное</t>
  </si>
  <si>
    <t>Исследование работы схемы симметричного мультивибратора</t>
  </si>
  <si>
    <t>Самостоятельная работа обучающихся: описать принцип построения и работа схемы самовозбуждающегося мультивибратора с коллекторно­базовыми связями и улучшенной формой импульсов.</t>
  </si>
  <si>
    <t xml:space="preserve">Раздел 4. </t>
  </si>
  <si>
    <t>Основы микроэлек­троники</t>
  </si>
  <si>
    <t xml:space="preserve">Тема 4.1. </t>
  </si>
  <si>
    <t>Основы функцио­нальной микроэлектроники</t>
  </si>
  <si>
    <t>Общие сведения о микроэлектронике. Терминология и классификация интегральных микросхем (ИМС). Система обозначений ИМС.</t>
  </si>
  <si>
    <t xml:space="preserve">Тема 4.2. </t>
  </si>
  <si>
    <t>Аналоговые инте­гральные микросхемы</t>
  </si>
  <si>
    <t>Общие сведения и применение аналоговых микросхем. Особенности схемотехнических решений аналоговых интегральных микросхем (АИМС). Варианты схемотехнических решений АИМС: гене­раторы стабильного тока (ГСТ), составные транзисторы, динамическая нагрузка, схемы сдвига уровня, дифференциальные и выходные каскады.</t>
  </si>
  <si>
    <t>Исследование схем включения операционных усилителей</t>
  </si>
  <si>
    <t>Самостоятельная работа обучающихся: проанализировать основные схемы включения ОУ</t>
  </si>
  <si>
    <t xml:space="preserve">Тема 4.3. </t>
  </si>
  <si>
    <t>Цифровые инте­гральные микросхемы (ЦИМС)</t>
  </si>
  <si>
    <t>Общие сведения о ЦИМС. Логика представления информации в цифровой форме. Классификация цифровых интегральных микросхем. Понятия о логических функциях, элементах и логических уст­ройствах в ЦИМС. Основные характеристики и параметры логических элементов.</t>
  </si>
  <si>
    <t>Самостоятельная работа обучающихся: проанализировать практических схем логических элементов по справочнику</t>
  </si>
  <si>
    <t>Основные положения теории электропроводности полупроводников. Физические процессы в полупро­водниках. Собственные и примесные полупроводники. Энергетические диаграммы полупроводников. Виды электронно-дырочных переходов. Методы формирования и физические процессы в электронно­дырочном переходе при создании перехода. Режимы включения р-п-переходов. Прямое и обратное сме­щение р-п-перехода. Вольт-амперные характеристики электрических переходов. Основные процессы работы и свойства р-п-перехода при смещении. Специальные виды электрических переходов</t>
  </si>
  <si>
    <t>Самостоятельная работа обучающихся: Подготовка ответов на контрольные вопросы: применение полупроводниковых диодов, расшиф­ровка маркировки полупроводниковых диодов, варианты схем включения полупроводниковых диодов, стабилитронов, туннельных диодов, подбор полупроводниковых диодов по заданным па­раметрам</t>
  </si>
  <si>
    <t>Законы фотоэффекта и фотоэлектронной эмиссии. Фотоэлектрические и светоизлучающие прибо­ры: общие сведения и классификация, принцип работы, характеристики, параметры и применение. Общие сведения об оптоэлектронных приборах. Преимущества и недостатки приборов оптоэлек­троники</t>
  </si>
  <si>
    <t>Самостоятельная работа обучающихся: изучить правила рассмотрения работы электрических цепей в режиме короткого замыкания и холостом ре­жиме, правила определения видов обратной связи по виду снимаемого сигнала и способу введения</t>
  </si>
  <si>
    <t>Основные требования к схемам усилителей. Режимы работы усилительных элементов. Работа тран­зистора в схемах усилителей. Способы электропитания усилительных элементов. Способы подачи смещения в каскадах на биполярных и полевых (униполярных) транзисторах. Схемы смещения фиксированным напряжением делителя и током базы (истока). Общие сведения о стабилизации в усилителях. Термостабилизация и термокомпенсация режимов работы биполярного и полевого транзистора. Общие сведения. Виды и схемотехническая реализация межкаскадных связей: гальва­ническая (непосредственная), резисторно-емкостная (емкостная), трансформаторная и дроссельно­емкостная. Характеристика усилительных каскадов при разных схемах включения усилительных элементов. Составные транзисторы</t>
  </si>
  <si>
    <t>Самостоятельная работа обучающихся:  описать конструктивно-технологические методы изготовления интегральных микросхем: пленочные, гиб­ридные, полупроводниковые и совмещенные интегральные микросхемы.</t>
  </si>
  <si>
    <t>ОП.11</t>
  </si>
  <si>
    <t>ОП.12</t>
  </si>
  <si>
    <t>ОП.13</t>
  </si>
  <si>
    <t>2. Сводные данные по бюджету времени (в неделях)</t>
  </si>
  <si>
    <t>17 нед.</t>
  </si>
  <si>
    <t>22 нед.</t>
  </si>
  <si>
    <t>Наименование циклов,  дисциплин, профессиональных модулей, МДК, практик</t>
  </si>
  <si>
    <t xml:space="preserve">Формы промежуточной аттестации </t>
  </si>
  <si>
    <t>Индекс</t>
  </si>
  <si>
    <t>Объем образовательной нагрузки</t>
  </si>
  <si>
    <t>курсовых работ 
(проектов)</t>
  </si>
  <si>
    <t>по практике производственной и учебной</t>
  </si>
  <si>
    <t>консультации</t>
  </si>
  <si>
    <t>промежуточная аттестация</t>
  </si>
  <si>
    <t>лабораторных и практических  занятий</t>
  </si>
  <si>
    <t>теоретическое обучение</t>
  </si>
  <si>
    <t xml:space="preserve"> всего учебных занятий</t>
  </si>
  <si>
    <t xml:space="preserve">       самостоятельная учебная работа </t>
  </si>
  <si>
    <t>Во взаимодействии с преподавателем</t>
  </si>
  <si>
    <t xml:space="preserve"> Распределение обязательной (аудиторной) нагрузки по курсам и семестрам/триместрам (час.в семестр/триместр)</t>
  </si>
  <si>
    <t>в т.ч.по учебным дисциплинам и МДК</t>
  </si>
  <si>
    <t>1. Программа обучения по специальности</t>
  </si>
  <si>
    <t>Литература</t>
  </si>
  <si>
    <t>Информатика</t>
  </si>
  <si>
    <t>Физика</t>
  </si>
  <si>
    <t>Химия</t>
  </si>
  <si>
    <t>Русский язык</t>
  </si>
  <si>
    <t>Основы безопасности жизнедеятельности</t>
  </si>
  <si>
    <t>Э</t>
  </si>
  <si>
    <t>ДЗ</t>
  </si>
  <si>
    <t>Общеобразовательный учебный цикл</t>
  </si>
  <si>
    <t>6 нед (216)</t>
  </si>
  <si>
    <t>Консультации для обучающихся по очной форме обучения предусматриваются из расчета не более 100 часов в год</t>
  </si>
  <si>
    <t>МДК.02.01</t>
  </si>
  <si>
    <t>МДК.03.02</t>
  </si>
  <si>
    <t>1 семестр</t>
  </si>
  <si>
    <t>2 семестр</t>
  </si>
  <si>
    <t>3 семестр</t>
  </si>
  <si>
    <t>1 курс</t>
  </si>
  <si>
    <t>2 курс</t>
  </si>
  <si>
    <t>3 курс</t>
  </si>
  <si>
    <t>4 курс</t>
  </si>
  <si>
    <t>6 нед</t>
  </si>
  <si>
    <t>2 нед</t>
  </si>
  <si>
    <t>с 23 по 1</t>
  </si>
  <si>
    <t>с 30 по 5</t>
  </si>
  <si>
    <t>с 27 по 3</t>
  </si>
  <si>
    <t>с 4 по 10</t>
  </si>
  <si>
    <t>с 11 по 17</t>
  </si>
  <si>
    <t>с 18 по 24</t>
  </si>
  <si>
    <t>с 25 по 31</t>
  </si>
  <si>
    <t>39 недель</t>
  </si>
  <si>
    <t>28 недель</t>
  </si>
  <si>
    <t>17 недель</t>
  </si>
  <si>
    <t>123 недель</t>
  </si>
  <si>
    <t>Защита дипломного проекта (работы)</t>
  </si>
  <si>
    <t>дисциплин и МДК</t>
  </si>
  <si>
    <t>учебной практики</t>
  </si>
  <si>
    <t>производственной практики</t>
  </si>
  <si>
    <t>экзамены</t>
  </si>
  <si>
    <t>самостоятельная работа</t>
  </si>
  <si>
    <t>всего</t>
  </si>
  <si>
    <t>Колическто экзаменов</t>
  </si>
  <si>
    <t>Количество зачетов</t>
  </si>
  <si>
    <t>Количество зачетов указано без учета диференциальных зачетов и зачетов по дисциплине "Физическая культура"</t>
  </si>
  <si>
    <t>1.2. Выполнение демонстрационного экзамена   с _________ по ________</t>
  </si>
  <si>
    <t>1.3 Государственный экзамен  (при их наличии, в т.ч в виде демонстрационного экзамена) N, перечислить наименования:</t>
  </si>
  <si>
    <t xml:space="preserve">  ________________________________________________________________</t>
  </si>
  <si>
    <t>Демонстарционный экзамен</t>
  </si>
  <si>
    <t>3 (2+1кв)</t>
  </si>
  <si>
    <t>индивидуальный проект</t>
  </si>
  <si>
    <t>Обществознание</t>
  </si>
  <si>
    <t>География</t>
  </si>
  <si>
    <t xml:space="preserve">Математика </t>
  </si>
  <si>
    <t>Биология</t>
  </si>
  <si>
    <t>Индивидуальный проект</t>
  </si>
  <si>
    <t>Введение в специальность</t>
  </si>
  <si>
    <t>ООД.01</t>
  </si>
  <si>
    <t>ООД.02</t>
  </si>
  <si>
    <t>ООД.03</t>
  </si>
  <si>
    <t>ООД.04</t>
  </si>
  <si>
    <t>ООД.05</t>
  </si>
  <si>
    <t>ООД.06</t>
  </si>
  <si>
    <t>ООД.07</t>
  </si>
  <si>
    <t>ООД.08</t>
  </si>
  <si>
    <t>ООД.09</t>
  </si>
  <si>
    <t>ООД.10</t>
  </si>
  <si>
    <t>ООД.11</t>
  </si>
  <si>
    <t>ООД.12</t>
  </si>
  <si>
    <t>ООД.13</t>
  </si>
  <si>
    <t>ООД.14</t>
  </si>
  <si>
    <t>ООД.15</t>
  </si>
  <si>
    <t>в форме практической подготовки</t>
  </si>
  <si>
    <t>Социально-гуманитарный цикл</t>
  </si>
  <si>
    <t>СГ.00</t>
  </si>
  <si>
    <t>СГ.01</t>
  </si>
  <si>
    <t>СГ.02</t>
  </si>
  <si>
    <t>СГ.03</t>
  </si>
  <si>
    <t>СГ.04</t>
  </si>
  <si>
    <t>СГ.05</t>
  </si>
  <si>
    <t>СГ.06</t>
  </si>
  <si>
    <t>ООД</t>
  </si>
  <si>
    <t>История России</t>
  </si>
  <si>
    <t>Иностранный язык в профессиональной деятельности</t>
  </si>
  <si>
    <t>Основы бережливого производства</t>
  </si>
  <si>
    <t>Основы финансовой грамотности</t>
  </si>
  <si>
    <t>ОП. 01</t>
  </si>
  <si>
    <t>ОП. 05</t>
  </si>
  <si>
    <t>ОП. 07</t>
  </si>
  <si>
    <t>Техническая механика</t>
  </si>
  <si>
    <t>Прикладная математика</t>
  </si>
  <si>
    <t>Прикладная физика</t>
  </si>
  <si>
    <t>Электротехника и электроника</t>
  </si>
  <si>
    <t>Электротехника</t>
  </si>
  <si>
    <t>Электронная техника</t>
  </si>
  <si>
    <t>Цифровые технологии</t>
  </si>
  <si>
    <t>Информационные технологии в профессиональной деятельности</t>
  </si>
  <si>
    <t>Вычислительная техника</t>
  </si>
  <si>
    <t>Технические требования к качеству продукции</t>
  </si>
  <si>
    <t>Метрология, стандартизация и сертификация</t>
  </si>
  <si>
    <t>Материаловедение</t>
  </si>
  <si>
    <t>МДМ.01</t>
  </si>
  <si>
    <t>ОП. 02</t>
  </si>
  <si>
    <t>ОП. 03</t>
  </si>
  <si>
    <t>МДМ.02</t>
  </si>
  <si>
    <t>ОП. 08</t>
  </si>
  <si>
    <t>ОП. 09</t>
  </si>
  <si>
    <t>МДМ.03</t>
  </si>
  <si>
    <t>ОП. 04</t>
  </si>
  <si>
    <t>ОП. 06</t>
  </si>
  <si>
    <t>Разработка рабочей конструкторской документации для деталей и узлов авиационных приборов и систем</t>
  </si>
  <si>
    <t>Типовые элементы авиационного бортового радиоэлектронного оборудования</t>
  </si>
  <si>
    <t>Авиационные приборы</t>
  </si>
  <si>
    <t>Авиационные системы и комплексы</t>
  </si>
  <si>
    <t xml:space="preserve">Экзамен по модулю ПМ.01 </t>
  </si>
  <si>
    <t>МДК.01.03</t>
  </si>
  <si>
    <t>УП. 01</t>
  </si>
  <si>
    <t>ПП.01</t>
  </si>
  <si>
    <t>Техническая поддержка процессов разработки и испытаний авиационных приборов и систем</t>
  </si>
  <si>
    <t>Технология производства авиационного бортового радиоэлектронного оборудования</t>
  </si>
  <si>
    <t>Испытания авиационного бортового радиоэлектронного оборудования</t>
  </si>
  <si>
    <t>Экзамен по модулю ПМ.02</t>
  </si>
  <si>
    <t>УП. 02</t>
  </si>
  <si>
    <t>ПП. 02</t>
  </si>
  <si>
    <t>Техническая поддержка процессов разработки программного обеспечения авиационных приборов и систем</t>
  </si>
  <si>
    <t>Организация информационного взаимодействия бортового оборудования</t>
  </si>
  <si>
    <t>Сопровождение и обслуживание специализированного программного обеспечения бортового оборудования</t>
  </si>
  <si>
    <t>Экзамен по модулю ПМ.03</t>
  </si>
  <si>
    <t>УП. 03</t>
  </si>
  <si>
    <t>ПП. 03</t>
  </si>
  <si>
    <t>ПМ.04</t>
  </si>
  <si>
    <t>МДК.04.01</t>
  </si>
  <si>
    <t>УП. 04</t>
  </si>
  <si>
    <t>ПП. 04</t>
  </si>
  <si>
    <t>Выполнение работ по одной или нескольким профессиям рабочих, должностям служащих (18561 Слесарь-сборщик авиационных приборов )</t>
  </si>
  <si>
    <t>Выполнение работ по одной или нескольким профессиям рабочих, должностям служащих (18561 Слесарь-сборщик авиационных приборов)</t>
  </si>
  <si>
    <t>Квалификационный экзамен  ПМ.04</t>
  </si>
  <si>
    <t>Экономика организации</t>
  </si>
  <si>
    <t>Производственная логистика</t>
  </si>
  <si>
    <t>Профессиональная охрана труда</t>
  </si>
  <si>
    <t>Монтаж, сборка и регулировка радиоэлектронной аппаратуры и приборов</t>
  </si>
  <si>
    <t>Основы алгоритмизации и программирования</t>
  </si>
  <si>
    <t xml:space="preserve">Выполнение работ по одной или нескольким профессиям рабочих, должностям служащих (13055 Контролер сборочно-монтажных и ремонтных работ) </t>
  </si>
  <si>
    <t>Выполнение работ по одной или нескольким профессиям рабочих, должностям служащих (13055 Контролер сборочно-монтажных и ремонтных работ)</t>
  </si>
  <si>
    <t>Квалификационный экзамен  ПМ.05</t>
  </si>
  <si>
    <t xml:space="preserve">Выполнение работ по одной или нескольким профессиям рабочих, должностям служащих (12569 Испытатель агрегатов, приборов и чувствительных элементов) </t>
  </si>
  <si>
    <t>Выполнение работ по одной или нескольким профессиям рабочих, должностям служащих (12569 Испытатель агрегатов, приборов и чувствительных элементов)</t>
  </si>
  <si>
    <t>Квалификационный экзамен  ПМ.06</t>
  </si>
  <si>
    <t>Цифровизация производства</t>
  </si>
  <si>
    <t>Цифровые технологии производсвенных процессов</t>
  </si>
  <si>
    <t>Экзамен по модулю ПМ.07</t>
  </si>
  <si>
    <t>ДПБ 1</t>
  </si>
  <si>
    <t>ОП.14</t>
  </si>
  <si>
    <t>ОП.15</t>
  </si>
  <si>
    <t>МДК.05.01</t>
  </si>
  <si>
    <t>УП. 05</t>
  </si>
  <si>
    <t>ПП. 05</t>
  </si>
  <si>
    <t>МДК.06.01</t>
  </si>
  <si>
    <t>УП. 06</t>
  </si>
  <si>
    <t>ПП. 06</t>
  </si>
  <si>
    <t>МДК.07.01</t>
  </si>
  <si>
    <t>УП. 07</t>
  </si>
  <si>
    <t>ПП. 07</t>
  </si>
  <si>
    <t>ПМ.07</t>
  </si>
  <si>
    <t>ПМ.06</t>
  </si>
  <si>
    <t>ПМ.05</t>
  </si>
  <si>
    <t>Дополнительный профессиональный блок  АО "Раменский приборостроительный завод" и АО "Раменское приборостроительное конструкторское бюро"</t>
  </si>
  <si>
    <t>23 нед.</t>
  </si>
  <si>
    <t xml:space="preserve"> 20 нед
+2УП+1ПП</t>
  </si>
  <si>
    <t>16 нед.</t>
  </si>
  <si>
    <t>1 нед</t>
  </si>
  <si>
    <t>11 нед.
+3УП+10ПП</t>
  </si>
  <si>
    <t>24 нед.</t>
  </si>
  <si>
    <t>3 нед</t>
  </si>
  <si>
    <t>10 нед</t>
  </si>
  <si>
    <t>7нед
+3УП+6ПП</t>
  </si>
  <si>
    <t>3 кв</t>
  </si>
  <si>
    <t>2023-2024 учебный год</t>
  </si>
  <si>
    <t>ПАП-73, ПАП-74</t>
  </si>
  <si>
    <t>ДЗ*</t>
  </si>
  <si>
    <t>9 (3+6пр)</t>
  </si>
  <si>
    <t>КР</t>
  </si>
  <si>
    <t>7 (6+1пр)</t>
  </si>
  <si>
    <t>9 (6+3пр)</t>
  </si>
  <si>
    <t xml:space="preserve">Комплексный дифференцированный  зачет проводится на последнем совместном занятии в один день по дисциплинам: </t>
  </si>
  <si>
    <t>1.ОП.04 Метрология, стандартизация и сертификация и ОП.06 Материаловедение</t>
  </si>
  <si>
    <r>
      <t>ДЗ</t>
    </r>
    <r>
      <rPr>
        <vertAlign val="superscript"/>
        <sz val="11"/>
        <color theme="1"/>
        <rFont val="Calibri"/>
        <family val="1"/>
        <charset val="204"/>
        <scheme val="minor"/>
      </rPr>
      <t>*</t>
    </r>
  </si>
  <si>
    <t>2. ОП.12 Производственная логистика и ОП.13 Профессиональная охрана труда</t>
  </si>
  <si>
    <t>3. МДК 01.02 Авиационные приборы и МДК 01.03. Авиационные системы и комплексы</t>
  </si>
  <si>
    <t>4. МДК.03.01 Организация информационного взаимодействия бортового оборудования и МДК.03.02 Сопровождение и обслуживание специализированного программного обеспечения бортового оборудования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</si>
</sst>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3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sz val="7"/>
      <color theme="1"/>
      <name val="Arial Narrow"/>
      <family val="2"/>
      <charset val="204"/>
    </font>
    <font>
      <sz val="8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4"/>
      <name val="Arial Narrow"/>
      <family val="2"/>
      <charset val="204"/>
    </font>
    <font>
      <b/>
      <sz val="16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0"/>
      <color theme="1"/>
      <name val="Arial Narrow"/>
      <family val="2"/>
      <charset val="204"/>
    </font>
    <font>
      <b/>
      <sz val="14"/>
      <color theme="1"/>
      <name val="Arial Narrow"/>
      <family val="2"/>
      <charset val="204"/>
    </font>
    <font>
      <sz val="10"/>
      <color theme="1"/>
      <name val="Arial Narrow"/>
      <family val="2"/>
      <charset val="204"/>
    </font>
    <font>
      <sz val="14"/>
      <color theme="1"/>
      <name val="Arial Narrow"/>
      <family val="2"/>
      <charset val="204"/>
    </font>
    <font>
      <vertAlign val="superscript"/>
      <sz val="11"/>
      <color theme="1"/>
      <name val="Calibri"/>
      <family val="1"/>
      <charset val="204"/>
      <scheme val="minor"/>
    </font>
    <font>
      <sz val="14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C00000"/>
      <name val="Arial Narrow"/>
      <family val="2"/>
      <charset val="204"/>
    </font>
    <font>
      <sz val="13"/>
      <color theme="1"/>
      <name val="Times New Roman"/>
      <family val="1"/>
      <charset val="204"/>
    </font>
    <font>
      <sz val="14"/>
      <color theme="3" tint="0.39997558519241921"/>
      <name val="Arial Narrow"/>
      <family val="2"/>
      <charset val="204"/>
    </font>
    <font>
      <sz val="14"/>
      <color rgb="FFFF0000"/>
      <name val="Arial Narrow"/>
      <family val="2"/>
      <charset val="204"/>
    </font>
    <font>
      <b/>
      <u/>
      <sz val="14"/>
      <color theme="1"/>
      <name val="Arial Narrow"/>
      <family val="2"/>
      <charset val="204"/>
    </font>
    <font>
      <sz val="14"/>
      <color rgb="FF00B050"/>
      <name val="Times New Roman"/>
      <family val="1"/>
      <charset val="204"/>
    </font>
    <font>
      <sz val="14"/>
      <color rgb="FF00B050"/>
      <name val="Arial Narrow"/>
      <family val="2"/>
      <charset val="204"/>
    </font>
    <font>
      <sz val="14"/>
      <color theme="4"/>
      <name val="Arial Narrow"/>
      <family val="2"/>
      <charset val="204"/>
    </font>
    <font>
      <b/>
      <sz val="20"/>
      <color theme="1"/>
      <name val="Calibri"/>
      <family val="2"/>
      <charset val="204"/>
      <scheme val="minor"/>
    </font>
    <font>
      <sz val="14"/>
      <color rgb="FFFF0000"/>
      <name val="Times New Roman"/>
      <family val="1"/>
      <charset val="204"/>
    </font>
    <font>
      <sz val="14"/>
      <color rgb="FF0070C0"/>
      <name val="Times New Roman"/>
      <family val="1"/>
      <charset val="204"/>
    </font>
    <font>
      <b/>
      <sz val="20"/>
      <name val="Calibri"/>
      <family val="2"/>
      <charset val="204"/>
      <scheme val="minor"/>
    </font>
    <font>
      <sz val="14"/>
      <color rgb="FF00B0F0"/>
      <name val="Times New Roman"/>
      <family val="1"/>
      <charset val="204"/>
    </font>
    <font>
      <u/>
      <sz val="14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</fills>
  <borders count="7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0">
    <xf numFmtId="0" fontId="0" fillId="0" borderId="0" xfId="0"/>
    <xf numFmtId="0" fontId="2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3" fillId="0" borderId="0" xfId="0" applyFont="1"/>
    <xf numFmtId="0" fontId="4" fillId="0" borderId="12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4" fillId="0" borderId="22" xfId="0" applyFont="1" applyBorder="1" applyAlignment="1">
      <alignment textRotation="90"/>
    </xf>
    <xf numFmtId="0" fontId="4" fillId="0" borderId="2" xfId="0" applyFont="1" applyBorder="1" applyAlignment="1">
      <alignment textRotation="90"/>
    </xf>
    <xf numFmtId="0" fontId="4" fillId="0" borderId="2" xfId="0" applyFont="1" applyBorder="1"/>
    <xf numFmtId="0" fontId="4" fillId="0" borderId="5" xfId="0" applyFont="1" applyBorder="1" applyAlignment="1">
      <alignment textRotation="90"/>
    </xf>
    <xf numFmtId="0" fontId="9" fillId="0" borderId="0" xfId="0" applyFont="1"/>
    <xf numFmtId="0" fontId="4" fillId="0" borderId="18" xfId="0" applyFont="1" applyBorder="1"/>
    <xf numFmtId="0" fontId="4" fillId="0" borderId="24" xfId="0" applyFont="1" applyBorder="1"/>
    <xf numFmtId="0" fontId="4" fillId="0" borderId="20" xfId="0" applyFont="1" applyBorder="1"/>
    <xf numFmtId="0" fontId="4" fillId="0" borderId="23" xfId="0" applyFont="1" applyBorder="1"/>
    <xf numFmtId="0" fontId="4" fillId="0" borderId="0" xfId="0" applyFont="1"/>
    <xf numFmtId="0" fontId="8" fillId="0" borderId="12" xfId="0" applyFont="1" applyBorder="1" applyAlignment="1">
      <alignment horizontal="center"/>
    </xf>
    <xf numFmtId="0" fontId="4" fillId="0" borderId="12" xfId="0" applyFont="1" applyBorder="1"/>
    <xf numFmtId="0" fontId="11" fillId="0" borderId="0" xfId="0" applyFont="1"/>
    <xf numFmtId="0" fontId="4" fillId="0" borderId="32" xfId="0" applyFont="1" applyBorder="1" applyAlignment="1">
      <alignment horizontal="center" textRotation="90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4" fillId="0" borderId="33" xfId="0" applyFont="1" applyBorder="1" applyAlignment="1">
      <alignment horizontal="center"/>
    </xf>
    <xf numFmtId="0" fontId="4" fillId="0" borderId="34" xfId="0" applyFont="1" applyBorder="1" applyAlignment="1">
      <alignment horizontal="center"/>
    </xf>
    <xf numFmtId="0" fontId="12" fillId="0" borderId="12" xfId="0" applyFont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5" fillId="0" borderId="12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13" fillId="0" borderId="0" xfId="0" applyFont="1"/>
    <xf numFmtId="0" fontId="13" fillId="0" borderId="0" xfId="0" applyFont="1" applyAlignment="1">
      <alignment horizontal="center"/>
    </xf>
    <xf numFmtId="0" fontId="14" fillId="0" borderId="0" xfId="0" applyFont="1"/>
    <xf numFmtId="0" fontId="8" fillId="0" borderId="0" xfId="0" applyFont="1" applyAlignment="1">
      <alignment horizontal="left"/>
    </xf>
    <xf numFmtId="0" fontId="17" fillId="0" borderId="0" xfId="0" applyFont="1" applyAlignment="1">
      <alignment wrapText="1"/>
    </xf>
    <xf numFmtId="0" fontId="14" fillId="0" borderId="0" xfId="0" applyFont="1" applyAlignment="1">
      <alignment wrapText="1"/>
    </xf>
    <xf numFmtId="0" fontId="6" fillId="0" borderId="0" xfId="0" applyFont="1"/>
    <xf numFmtId="0" fontId="3" fillId="0" borderId="0" xfId="0" applyFont="1" applyAlignment="1">
      <alignment horizontal="center"/>
    </xf>
    <xf numFmtId="0" fontId="5" fillId="0" borderId="53" xfId="0" applyFont="1" applyBorder="1"/>
    <xf numFmtId="0" fontId="5" fillId="0" borderId="36" xfId="0" applyFont="1" applyBorder="1" applyAlignment="1">
      <alignment horizontal="center"/>
    </xf>
    <xf numFmtId="0" fontId="3" fillId="0" borderId="36" xfId="0" applyFont="1" applyBorder="1" applyAlignment="1">
      <alignment horizontal="center"/>
    </xf>
    <xf numFmtId="0" fontId="5" fillId="0" borderId="38" xfId="0" applyFont="1" applyBorder="1" applyAlignment="1">
      <alignment horizontal="center"/>
    </xf>
    <xf numFmtId="0" fontId="5" fillId="0" borderId="53" xfId="0" applyFont="1" applyBorder="1" applyAlignment="1">
      <alignment horizontal="center"/>
    </xf>
    <xf numFmtId="0" fontId="5" fillId="0" borderId="52" xfId="0" applyFont="1" applyBorder="1"/>
    <xf numFmtId="0" fontId="5" fillId="0" borderId="54" xfId="0" applyFont="1" applyBorder="1" applyAlignment="1">
      <alignment horizontal="center"/>
    </xf>
    <xf numFmtId="0" fontId="5" fillId="0" borderId="55" xfId="0" applyFont="1" applyBorder="1" applyAlignment="1">
      <alignment horizontal="center"/>
    </xf>
    <xf numFmtId="0" fontId="3" fillId="0" borderId="54" xfId="0" applyFont="1" applyBorder="1" applyAlignment="1">
      <alignment horizontal="center"/>
    </xf>
    <xf numFmtId="0" fontId="3" fillId="0" borderId="55" xfId="0" applyFont="1" applyBorder="1" applyAlignment="1">
      <alignment horizontal="center"/>
    </xf>
    <xf numFmtId="0" fontId="5" fillId="0" borderId="39" xfId="0" applyFont="1" applyBorder="1" applyAlignment="1">
      <alignment horizontal="center"/>
    </xf>
    <xf numFmtId="0" fontId="5" fillId="0" borderId="51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6" fillId="0" borderId="12" xfId="0" applyFont="1" applyBorder="1"/>
    <xf numFmtId="0" fontId="5" fillId="0" borderId="30" xfId="0" applyFont="1" applyBorder="1" applyAlignment="1">
      <alignment horizontal="center"/>
    </xf>
    <xf numFmtId="0" fontId="3" fillId="0" borderId="46" xfId="0" applyFont="1" applyBorder="1" applyAlignment="1">
      <alignment horizontal="center"/>
    </xf>
    <xf numFmtId="0" fontId="3" fillId="0" borderId="47" xfId="0" applyFont="1" applyBorder="1" applyAlignment="1">
      <alignment horizontal="center"/>
    </xf>
    <xf numFmtId="0" fontId="0" fillId="3" borderId="0" xfId="0" applyFill="1"/>
    <xf numFmtId="0" fontId="20" fillId="4" borderId="26" xfId="0" applyFont="1" applyFill="1" applyBorder="1" applyAlignment="1">
      <alignment horizontal="center" wrapText="1"/>
    </xf>
    <xf numFmtId="0" fontId="20" fillId="4" borderId="16" xfId="0" applyFont="1" applyFill="1" applyBorder="1" applyAlignment="1">
      <alignment horizontal="center" wrapText="1"/>
    </xf>
    <xf numFmtId="0" fontId="20" fillId="4" borderId="41" xfId="0" applyFont="1" applyFill="1" applyBorder="1" applyAlignment="1">
      <alignment horizontal="center" wrapText="1"/>
    </xf>
    <xf numFmtId="0" fontId="3" fillId="4" borderId="27" xfId="0" applyFont="1" applyFill="1" applyBorder="1" applyAlignment="1">
      <alignment horizontal="center"/>
    </xf>
    <xf numFmtId="0" fontId="3" fillId="4" borderId="49" xfId="0" applyFont="1" applyFill="1" applyBorder="1" applyAlignment="1">
      <alignment horizontal="center"/>
    </xf>
    <xf numFmtId="0" fontId="15" fillId="0" borderId="16" xfId="0" applyFont="1" applyBorder="1" applyAlignment="1">
      <alignment horizontal="center" wrapText="1"/>
    </xf>
    <xf numFmtId="0" fontId="15" fillId="0" borderId="42" xfId="0" applyFont="1" applyBorder="1" applyAlignment="1">
      <alignment horizontal="center" wrapText="1"/>
    </xf>
    <xf numFmtId="0" fontId="20" fillId="4" borderId="11" xfId="0" applyFont="1" applyFill="1" applyBorder="1" applyAlignment="1">
      <alignment horizontal="center" wrapText="1"/>
    </xf>
    <xf numFmtId="0" fontId="22" fillId="4" borderId="26" xfId="0" applyFont="1" applyFill="1" applyBorder="1" applyAlignment="1">
      <alignment horizontal="center" wrapText="1"/>
    </xf>
    <xf numFmtId="0" fontId="3" fillId="4" borderId="12" xfId="0" applyFont="1" applyFill="1" applyBorder="1" applyAlignment="1">
      <alignment horizontal="center"/>
    </xf>
    <xf numFmtId="0" fontId="5" fillId="4" borderId="11" xfId="0" applyFont="1" applyFill="1" applyBorder="1" applyAlignment="1">
      <alignment horizontal="left"/>
    </xf>
    <xf numFmtId="0" fontId="3" fillId="0" borderId="38" xfId="0" applyFont="1" applyBorder="1" applyAlignment="1">
      <alignment horizontal="center"/>
    </xf>
    <xf numFmtId="0" fontId="5" fillId="0" borderId="28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0" fillId="0" borderId="2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3" fillId="0" borderId="56" xfId="0" applyFont="1" applyBorder="1" applyAlignment="1">
      <alignment horizontal="center"/>
    </xf>
    <xf numFmtId="0" fontId="5" fillId="4" borderId="12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5" fillId="2" borderId="12" xfId="0" applyFont="1" applyFill="1" applyBorder="1" applyAlignment="1">
      <alignment horizontal="center"/>
    </xf>
    <xf numFmtId="0" fontId="0" fillId="0" borderId="32" xfId="0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3" fillId="0" borderId="59" xfId="0" applyFont="1" applyBorder="1" applyAlignment="1">
      <alignment horizontal="center"/>
    </xf>
    <xf numFmtId="0" fontId="3" fillId="0" borderId="62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5" fillId="4" borderId="16" xfId="0" applyFont="1" applyFill="1" applyBorder="1" applyAlignment="1">
      <alignment horizontal="center"/>
    </xf>
    <xf numFmtId="0" fontId="5" fillId="2" borderId="26" xfId="0" applyFont="1" applyFill="1" applyBorder="1" applyAlignment="1">
      <alignment horizontal="center"/>
    </xf>
    <xf numFmtId="0" fontId="3" fillId="4" borderId="38" xfId="0" applyFont="1" applyFill="1" applyBorder="1" applyAlignment="1">
      <alignment horizontal="center"/>
    </xf>
    <xf numFmtId="0" fontId="3" fillId="4" borderId="51" xfId="0" applyFont="1" applyFill="1" applyBorder="1" applyAlignment="1">
      <alignment horizontal="center"/>
    </xf>
    <xf numFmtId="0" fontId="15" fillId="0" borderId="64" xfId="0" applyFont="1" applyBorder="1" applyAlignment="1">
      <alignment horizontal="center" wrapText="1"/>
    </xf>
    <xf numFmtId="0" fontId="3" fillId="4" borderId="63" xfId="0" applyFont="1" applyFill="1" applyBorder="1" applyAlignment="1">
      <alignment horizontal="center"/>
    </xf>
    <xf numFmtId="0" fontId="0" fillId="0" borderId="34" xfId="0" applyBorder="1" applyAlignment="1">
      <alignment horizontal="center" vertical="center" wrapText="1"/>
    </xf>
    <xf numFmtId="0" fontId="18" fillId="0" borderId="37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0" fillId="0" borderId="66" xfId="0" applyBorder="1" applyAlignment="1">
      <alignment horizontal="center" vertical="center" wrapText="1"/>
    </xf>
    <xf numFmtId="0" fontId="18" fillId="0" borderId="34" xfId="0" applyFont="1" applyBorder="1" applyAlignment="1">
      <alignment vertical="center" wrapText="1"/>
    </xf>
    <xf numFmtId="0" fontId="3" fillId="4" borderId="41" xfId="0" applyFont="1" applyFill="1" applyBorder="1" applyAlignment="1">
      <alignment horizontal="left"/>
    </xf>
    <xf numFmtId="0" fontId="5" fillId="4" borderId="51" xfId="0" applyFont="1" applyFill="1" applyBorder="1" applyAlignment="1">
      <alignment horizontal="center"/>
    </xf>
    <xf numFmtId="0" fontId="5" fillId="4" borderId="61" xfId="0" applyFont="1" applyFill="1" applyBorder="1" applyAlignment="1">
      <alignment horizontal="center"/>
    </xf>
    <xf numFmtId="0" fontId="20" fillId="2" borderId="26" xfId="0" applyFont="1" applyFill="1" applyBorder="1" applyAlignment="1">
      <alignment horizontal="center" wrapText="1"/>
    </xf>
    <xf numFmtId="0" fontId="20" fillId="2" borderId="16" xfId="0" applyFont="1" applyFill="1" applyBorder="1" applyAlignment="1">
      <alignment horizontal="center" wrapText="1"/>
    </xf>
    <xf numFmtId="0" fontId="0" fillId="2" borderId="0" xfId="0" applyFill="1"/>
    <xf numFmtId="0" fontId="4" fillId="0" borderId="68" xfId="0" applyFont="1" applyBorder="1" applyAlignment="1">
      <alignment horizontal="center" vertical="center"/>
    </xf>
    <xf numFmtId="0" fontId="4" fillId="0" borderId="64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1" fontId="3" fillId="0" borderId="68" xfId="0" applyNumberFormat="1" applyFont="1" applyBorder="1" applyAlignment="1">
      <alignment horizontal="center"/>
    </xf>
    <xf numFmtId="1" fontId="3" fillId="0" borderId="64" xfId="0" applyNumberFormat="1" applyFont="1" applyBorder="1" applyAlignment="1">
      <alignment horizontal="center"/>
    </xf>
    <xf numFmtId="0" fontId="25" fillId="0" borderId="12" xfId="0" applyFont="1" applyBorder="1" applyAlignment="1">
      <alignment horizontal="center" vertical="center"/>
    </xf>
    <xf numFmtId="0" fontId="1" fillId="0" borderId="12" xfId="0" applyFont="1" applyBorder="1"/>
    <xf numFmtId="0" fontId="0" fillId="0" borderId="12" xfId="0" applyBorder="1"/>
    <xf numFmtId="0" fontId="5" fillId="4" borderId="38" xfId="0" applyFont="1" applyFill="1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41" xfId="0" applyFont="1" applyBorder="1" applyAlignment="1">
      <alignment horizontal="center" wrapText="1"/>
    </xf>
    <xf numFmtId="0" fontId="3" fillId="2" borderId="14" xfId="0" applyFont="1" applyFill="1" applyBorder="1" applyAlignment="1">
      <alignment horizontal="center"/>
    </xf>
    <xf numFmtId="49" fontId="24" fillId="0" borderId="12" xfId="0" applyNumberFormat="1" applyFont="1" applyBorder="1" applyAlignment="1">
      <alignment horizontal="center" vertical="center"/>
    </xf>
    <xf numFmtId="0" fontId="4" fillId="0" borderId="0" xfId="0" applyFont="1" applyAlignment="1">
      <alignment wrapText="1"/>
    </xf>
    <xf numFmtId="0" fontId="4" fillId="0" borderId="23" xfId="0" applyFont="1" applyBorder="1" applyAlignment="1">
      <alignment wrapText="1"/>
    </xf>
    <xf numFmtId="0" fontId="26" fillId="0" borderId="42" xfId="0" applyFont="1" applyBorder="1" applyAlignment="1">
      <alignment horizontal="center" wrapText="1"/>
    </xf>
    <xf numFmtId="0" fontId="5" fillId="4" borderId="41" xfId="0" applyFont="1" applyFill="1" applyBorder="1" applyAlignment="1">
      <alignment horizontal="left" wrapText="1"/>
    </xf>
    <xf numFmtId="0" fontId="5" fillId="4" borderId="11" xfId="0" applyFont="1" applyFill="1" applyBorder="1" applyAlignment="1">
      <alignment horizontal="left" wrapText="1"/>
    </xf>
    <xf numFmtId="0" fontId="5" fillId="4" borderId="42" xfId="0" applyFont="1" applyFill="1" applyBorder="1" applyAlignment="1">
      <alignment horizontal="left" wrapText="1"/>
    </xf>
    <xf numFmtId="0" fontId="3" fillId="0" borderId="12" xfId="0" applyFont="1" applyBorder="1" applyAlignment="1">
      <alignment wrapText="1"/>
    </xf>
    <xf numFmtId="0" fontId="2" fillId="0" borderId="12" xfId="0" applyFont="1" applyBorder="1" applyAlignment="1">
      <alignment wrapText="1"/>
    </xf>
    <xf numFmtId="0" fontId="18" fillId="0" borderId="3" xfId="0" applyFont="1" applyBorder="1" applyAlignment="1">
      <alignment horizontal="center" vertical="center" textRotation="90" wrapText="1"/>
    </xf>
    <xf numFmtId="0" fontId="18" fillId="0" borderId="9" xfId="0" applyFont="1" applyBorder="1" applyAlignment="1">
      <alignment horizontal="center" vertical="center" textRotation="90" wrapText="1"/>
    </xf>
    <xf numFmtId="0" fontId="18" fillId="0" borderId="4" xfId="0" applyFont="1" applyBorder="1" applyAlignment="1">
      <alignment horizontal="center" vertical="center" textRotation="90" wrapText="1"/>
    </xf>
    <xf numFmtId="0" fontId="18" fillId="0" borderId="31" xfId="0" applyFont="1" applyBorder="1" applyAlignment="1">
      <alignment horizontal="center" vertical="center" textRotation="90" wrapText="1"/>
    </xf>
    <xf numFmtId="0" fontId="18" fillId="0" borderId="28" xfId="0" applyFont="1" applyBorder="1" applyAlignment="1">
      <alignment horizontal="center" vertical="center" textRotation="90" wrapText="1"/>
    </xf>
    <xf numFmtId="0" fontId="3" fillId="0" borderId="50" xfId="0" applyFont="1" applyBorder="1" applyAlignment="1">
      <alignment horizontal="center"/>
    </xf>
    <xf numFmtId="0" fontId="4" fillId="0" borderId="26" xfId="0" applyFont="1" applyBorder="1" applyAlignment="1">
      <alignment horizontal="left" vertical="center" wrapText="1"/>
    </xf>
    <xf numFmtId="0" fontId="24" fillId="0" borderId="26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left" vertical="center" wrapText="1"/>
    </xf>
    <xf numFmtId="0" fontId="3" fillId="0" borderId="25" xfId="0" applyFont="1" applyBorder="1" applyAlignment="1">
      <alignment horizontal="left" wrapText="1"/>
    </xf>
    <xf numFmtId="0" fontId="3" fillId="0" borderId="26" xfId="0" applyFont="1" applyBorder="1" applyAlignment="1">
      <alignment horizontal="left" wrapText="1"/>
    </xf>
    <xf numFmtId="0" fontId="3" fillId="0" borderId="27" xfId="0" applyFont="1" applyBorder="1" applyAlignment="1">
      <alignment horizontal="left" wrapText="1"/>
    </xf>
    <xf numFmtId="0" fontId="3" fillId="2" borderId="26" xfId="0" applyFont="1" applyFill="1" applyBorder="1" applyAlignment="1">
      <alignment horizontal="left" wrapText="1"/>
    </xf>
    <xf numFmtId="0" fontId="3" fillId="2" borderId="27" xfId="0" applyFont="1" applyFill="1" applyBorder="1" applyAlignment="1">
      <alignment horizontal="left" wrapText="1"/>
    </xf>
    <xf numFmtId="0" fontId="5" fillId="4" borderId="37" xfId="0" applyFont="1" applyFill="1" applyBorder="1" applyAlignment="1">
      <alignment horizontal="left" wrapText="1"/>
    </xf>
    <xf numFmtId="0" fontId="5" fillId="4" borderId="46" xfId="0" applyFont="1" applyFill="1" applyBorder="1" applyAlignment="1">
      <alignment horizontal="left" wrapText="1"/>
    </xf>
    <xf numFmtId="0" fontId="5" fillId="4" borderId="70" xfId="0" applyFont="1" applyFill="1" applyBorder="1" applyAlignment="1">
      <alignment horizontal="left" wrapText="1"/>
    </xf>
    <xf numFmtId="0" fontId="5" fillId="4" borderId="26" xfId="0" applyFont="1" applyFill="1" applyBorder="1" applyAlignment="1">
      <alignment horizontal="left" wrapText="1"/>
    </xf>
    <xf numFmtId="0" fontId="27" fillId="0" borderId="26" xfId="0" applyFont="1" applyBorder="1" applyAlignment="1">
      <alignment horizontal="left" wrapText="1"/>
    </xf>
    <xf numFmtId="0" fontId="5" fillId="4" borderId="16" xfId="0" applyFont="1" applyFill="1" applyBorder="1" applyAlignment="1">
      <alignment horizontal="left"/>
    </xf>
    <xf numFmtId="0" fontId="5" fillId="4" borderId="26" xfId="0" applyFont="1" applyFill="1" applyBorder="1" applyAlignment="1">
      <alignment horizontal="left"/>
    </xf>
    <xf numFmtId="49" fontId="24" fillId="0" borderId="13" xfId="0" applyNumberFormat="1" applyFont="1" applyBorder="1" applyAlignment="1">
      <alignment horizontal="center" vertical="center"/>
    </xf>
    <xf numFmtId="49" fontId="24" fillId="0" borderId="14" xfId="0" applyNumberFormat="1" applyFont="1" applyBorder="1" applyAlignment="1">
      <alignment horizontal="center" vertical="center"/>
    </xf>
    <xf numFmtId="49" fontId="24" fillId="0" borderId="16" xfId="0" applyNumberFormat="1" applyFont="1" applyBorder="1" applyAlignment="1">
      <alignment horizontal="center" vertical="center"/>
    </xf>
    <xf numFmtId="49" fontId="24" fillId="0" borderId="26" xfId="0" applyNumberFormat="1" applyFont="1" applyBorder="1" applyAlignment="1">
      <alignment horizontal="center" vertical="center"/>
    </xf>
    <xf numFmtId="49" fontId="24" fillId="0" borderId="17" xfId="0" applyNumberFormat="1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 wrapText="1"/>
    </xf>
    <xf numFmtId="49" fontId="24" fillId="0" borderId="53" xfId="0" applyNumberFormat="1" applyFont="1" applyBorder="1" applyAlignment="1">
      <alignment horizontal="center" vertical="center"/>
    </xf>
    <xf numFmtId="0" fontId="4" fillId="0" borderId="70" xfId="0" applyFont="1" applyBorder="1" applyAlignment="1">
      <alignment horizontal="center" vertical="center" wrapText="1"/>
    </xf>
    <xf numFmtId="0" fontId="5" fillId="4" borderId="70" xfId="0" applyFont="1" applyFill="1" applyBorder="1" applyAlignment="1">
      <alignment horizontal="left"/>
    </xf>
    <xf numFmtId="0" fontId="5" fillId="0" borderId="8" xfId="0" applyFont="1" applyBorder="1" applyAlignment="1">
      <alignment horizontal="center"/>
    </xf>
    <xf numFmtId="0" fontId="3" fillId="4" borderId="48" xfId="0" applyFont="1" applyFill="1" applyBorder="1" applyAlignment="1">
      <alignment horizontal="left"/>
    </xf>
    <xf numFmtId="0" fontId="3" fillId="4" borderId="70" xfId="0" applyFont="1" applyFill="1" applyBorder="1" applyAlignment="1">
      <alignment horizontal="left"/>
    </xf>
    <xf numFmtId="0" fontId="3" fillId="4" borderId="37" xfId="0" applyFont="1" applyFill="1" applyBorder="1" applyAlignment="1">
      <alignment horizontal="left"/>
    </xf>
    <xf numFmtId="0" fontId="3" fillId="4" borderId="8" xfId="0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20" fillId="4" borderId="42" xfId="0" applyFont="1" applyFill="1" applyBorder="1" applyAlignment="1">
      <alignment horizontal="center" wrapText="1"/>
    </xf>
    <xf numFmtId="0" fontId="3" fillId="4" borderId="6" xfId="0" applyFont="1" applyFill="1" applyBorder="1" applyAlignment="1">
      <alignment horizontal="center"/>
    </xf>
    <xf numFmtId="0" fontId="30" fillId="4" borderId="64" xfId="0" applyFont="1" applyFill="1" applyBorder="1" applyAlignment="1">
      <alignment horizontal="center" wrapText="1"/>
    </xf>
    <xf numFmtId="1" fontId="3" fillId="0" borderId="16" xfId="0" applyNumberFormat="1" applyFont="1" applyBorder="1" applyAlignment="1">
      <alignment horizontal="center"/>
    </xf>
    <xf numFmtId="0" fontId="19" fillId="4" borderId="24" xfId="0" applyFont="1" applyFill="1" applyBorder="1" applyAlignment="1">
      <alignment horizontal="center" wrapText="1"/>
    </xf>
    <xf numFmtId="0" fontId="3" fillId="4" borderId="24" xfId="0" applyFont="1" applyFill="1" applyBorder="1" applyAlignment="1">
      <alignment horizontal="left"/>
    </xf>
    <xf numFmtId="0" fontId="3" fillId="4" borderId="18" xfId="0" applyFont="1" applyFill="1" applyBorder="1" applyAlignment="1">
      <alignment horizontal="left"/>
    </xf>
    <xf numFmtId="0" fontId="3" fillId="4" borderId="20" xfId="0" applyFont="1" applyFill="1" applyBorder="1" applyAlignment="1">
      <alignment horizontal="center"/>
    </xf>
    <xf numFmtId="0" fontId="3" fillId="4" borderId="71" xfId="0" applyFont="1" applyFill="1" applyBorder="1" applyAlignment="1">
      <alignment horizontal="center"/>
    </xf>
    <xf numFmtId="0" fontId="19" fillId="4" borderId="18" xfId="0" applyFont="1" applyFill="1" applyBorder="1" applyAlignment="1">
      <alignment horizontal="center" wrapText="1"/>
    </xf>
    <xf numFmtId="0" fontId="3" fillId="4" borderId="18" xfId="0" applyFont="1" applyFill="1" applyBorder="1" applyAlignment="1">
      <alignment horizontal="center"/>
    </xf>
    <xf numFmtId="0" fontId="3" fillId="4" borderId="28" xfId="0" applyFont="1" applyFill="1" applyBorder="1" applyAlignment="1">
      <alignment horizontal="left"/>
    </xf>
    <xf numFmtId="0" fontId="3" fillId="4" borderId="31" xfId="0" applyFont="1" applyFill="1" applyBorder="1" applyAlignment="1">
      <alignment horizontal="left"/>
    </xf>
    <xf numFmtId="0" fontId="5" fillId="4" borderId="72" xfId="0" applyFont="1" applyFill="1" applyBorder="1" applyAlignment="1">
      <alignment horizontal="left"/>
    </xf>
    <xf numFmtId="0" fontId="5" fillId="4" borderId="66" xfId="0" applyFont="1" applyFill="1" applyBorder="1" applyAlignment="1">
      <alignment horizontal="left"/>
    </xf>
    <xf numFmtId="0" fontId="19" fillId="4" borderId="49" xfId="0" applyFont="1" applyFill="1" applyBorder="1" applyAlignment="1">
      <alignment horizontal="center" wrapText="1"/>
    </xf>
    <xf numFmtId="0" fontId="3" fillId="4" borderId="45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4" borderId="24" xfId="0" applyFont="1" applyFill="1" applyBorder="1" applyAlignment="1">
      <alignment horizontal="center"/>
    </xf>
    <xf numFmtId="0" fontId="20" fillId="4" borderId="64" xfId="0" applyFont="1" applyFill="1" applyBorder="1" applyAlignment="1">
      <alignment horizontal="center" wrapText="1"/>
    </xf>
    <xf numFmtId="0" fontId="0" fillId="0" borderId="59" xfId="0" applyBorder="1" applyAlignment="1">
      <alignment horizontal="center" vertical="center" wrapText="1"/>
    </xf>
    <xf numFmtId="0" fontId="18" fillId="0" borderId="54" xfId="0" applyFont="1" applyBorder="1" applyAlignment="1">
      <alignment horizontal="center" vertical="center" wrapText="1"/>
    </xf>
    <xf numFmtId="0" fontId="2" fillId="0" borderId="54" xfId="0" applyFont="1" applyBorder="1" applyAlignment="1">
      <alignment horizontal="center" vertical="center" wrapText="1"/>
    </xf>
    <xf numFmtId="0" fontId="0" fillId="0" borderId="73" xfId="0" applyBorder="1" applyAlignment="1">
      <alignment horizontal="center" vertical="center" wrapText="1"/>
    </xf>
    <xf numFmtId="0" fontId="5" fillId="0" borderId="74" xfId="0" applyFont="1" applyBorder="1" applyAlignment="1">
      <alignment horizontal="center"/>
    </xf>
    <xf numFmtId="0" fontId="6" fillId="0" borderId="13" xfId="0" applyFont="1" applyBorder="1"/>
    <xf numFmtId="0" fontId="6" fillId="2" borderId="0" xfId="0" applyFont="1" applyFill="1"/>
    <xf numFmtId="0" fontId="2" fillId="2" borderId="0" xfId="0" applyFont="1" applyFill="1"/>
    <xf numFmtId="0" fontId="34" fillId="2" borderId="12" xfId="0" applyFont="1" applyFill="1" applyBorder="1"/>
    <xf numFmtId="0" fontId="34" fillId="0" borderId="12" xfId="0" applyFont="1" applyBorder="1"/>
    <xf numFmtId="0" fontId="5" fillId="2" borderId="13" xfId="0" applyFont="1" applyFill="1" applyBorder="1" applyAlignment="1">
      <alignment horizontal="center"/>
    </xf>
    <xf numFmtId="1" fontId="4" fillId="0" borderId="12" xfId="0" applyNumberFormat="1" applyFont="1" applyBorder="1" applyAlignment="1">
      <alignment horizontal="center" vertical="center" wrapText="1"/>
    </xf>
    <xf numFmtId="1" fontId="4" fillId="0" borderId="12" xfId="0" applyNumberFormat="1" applyFont="1" applyBorder="1" applyAlignment="1">
      <alignment horizontal="center"/>
    </xf>
    <xf numFmtId="0" fontId="5" fillId="2" borderId="38" xfId="0" applyFont="1" applyFill="1" applyBorder="1" applyAlignment="1">
      <alignment horizontal="center"/>
    </xf>
    <xf numFmtId="1" fontId="5" fillId="4" borderId="16" xfId="0" applyNumberFormat="1" applyFont="1" applyFill="1" applyBorder="1" applyAlignment="1">
      <alignment horizont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1" fontId="36" fillId="0" borderId="64" xfId="0" applyNumberFormat="1" applyFont="1" applyBorder="1" applyAlignment="1">
      <alignment horizontal="center"/>
    </xf>
    <xf numFmtId="0" fontId="15" fillId="0" borderId="41" xfId="0" applyFont="1" applyBorder="1" applyAlignment="1">
      <alignment horizontal="center"/>
    </xf>
    <xf numFmtId="0" fontId="3" fillId="0" borderId="69" xfId="0" applyFont="1" applyBorder="1" applyAlignment="1">
      <alignment horizontal="center"/>
    </xf>
    <xf numFmtId="0" fontId="20" fillId="2" borderId="11" xfId="0" applyFont="1" applyFill="1" applyBorder="1" applyAlignment="1">
      <alignment horizontal="center" wrapText="1"/>
    </xf>
    <xf numFmtId="0" fontId="29" fillId="0" borderId="41" xfId="0" applyFont="1" applyBorder="1" applyAlignment="1">
      <alignment horizontal="center" wrapText="1"/>
    </xf>
    <xf numFmtId="0" fontId="37" fillId="2" borderId="12" xfId="0" applyFont="1" applyFill="1" applyBorder="1"/>
    <xf numFmtId="0" fontId="34" fillId="5" borderId="12" xfId="0" applyFont="1" applyFill="1" applyBorder="1"/>
    <xf numFmtId="0" fontId="6" fillId="2" borderId="23" xfId="0" applyFont="1" applyFill="1" applyBorder="1"/>
    <xf numFmtId="0" fontId="0" fillId="0" borderId="7" xfId="0" applyBorder="1"/>
    <xf numFmtId="0" fontId="3" fillId="2" borderId="23" xfId="0" applyFont="1" applyFill="1" applyBorder="1"/>
    <xf numFmtId="0" fontId="2" fillId="0" borderId="7" xfId="0" applyFont="1" applyBorder="1"/>
    <xf numFmtId="0" fontId="34" fillId="2" borderId="16" xfId="0" applyFont="1" applyFill="1" applyBorder="1"/>
    <xf numFmtId="0" fontId="34" fillId="0" borderId="26" xfId="0" applyFont="1" applyBorder="1"/>
    <xf numFmtId="0" fontId="34" fillId="2" borderId="26" xfId="0" applyFont="1" applyFill="1" applyBorder="1"/>
    <xf numFmtId="0" fontId="34" fillId="5" borderId="16" xfId="0" applyFont="1" applyFill="1" applyBorder="1"/>
    <xf numFmtId="0" fontId="34" fillId="5" borderId="26" xfId="0" applyFont="1" applyFill="1" applyBorder="1"/>
    <xf numFmtId="0" fontId="37" fillId="2" borderId="26" xfId="0" applyFont="1" applyFill="1" applyBorder="1"/>
    <xf numFmtId="0" fontId="34" fillId="2" borderId="17" xfId="0" applyFont="1" applyFill="1" applyBorder="1"/>
    <xf numFmtId="0" fontId="34" fillId="2" borderId="63" xfId="0" applyFont="1" applyFill="1" applyBorder="1"/>
    <xf numFmtId="0" fontId="34" fillId="0" borderId="63" xfId="0" applyFont="1" applyBorder="1"/>
    <xf numFmtId="0" fontId="34" fillId="0" borderId="27" xfId="0" applyFont="1" applyBorder="1"/>
    <xf numFmtId="0" fontId="5" fillId="0" borderId="4" xfId="0" applyFont="1" applyBorder="1" applyAlignment="1">
      <alignment horizontal="center"/>
    </xf>
    <xf numFmtId="0" fontId="4" fillId="0" borderId="38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75" xfId="0" applyFont="1" applyBorder="1" applyAlignment="1">
      <alignment horizontal="center" vertical="center"/>
    </xf>
    <xf numFmtId="1" fontId="3" fillId="0" borderId="62" xfId="0" applyNumberFormat="1" applyFont="1" applyBorder="1" applyAlignment="1">
      <alignment horizontal="center"/>
    </xf>
    <xf numFmtId="0" fontId="5" fillId="2" borderId="51" xfId="0" applyFont="1" applyFill="1" applyBorder="1" applyAlignment="1">
      <alignment horizontal="center"/>
    </xf>
    <xf numFmtId="1" fontId="4" fillId="0" borderId="38" xfId="0" applyNumberFormat="1" applyFont="1" applyBorder="1" applyAlignment="1">
      <alignment horizontal="center" vertical="center" wrapText="1"/>
    </xf>
    <xf numFmtId="1" fontId="4" fillId="0" borderId="38" xfId="0" applyNumberFormat="1" applyFont="1" applyBorder="1" applyAlignment="1">
      <alignment horizontal="center"/>
    </xf>
    <xf numFmtId="0" fontId="19" fillId="4" borderId="15" xfId="0" applyFont="1" applyFill="1" applyBorder="1" applyAlignment="1">
      <alignment horizontal="center" wrapText="1"/>
    </xf>
    <xf numFmtId="0" fontId="21" fillId="0" borderId="16" xfId="0" applyFont="1" applyBorder="1" applyAlignment="1">
      <alignment horizontal="center" wrapText="1"/>
    </xf>
    <xf numFmtId="0" fontId="19" fillId="4" borderId="17" xfId="0" applyFont="1" applyFill="1" applyBorder="1" applyAlignment="1">
      <alignment horizontal="center" wrapText="1"/>
    </xf>
    <xf numFmtId="0" fontId="19" fillId="4" borderId="38" xfId="0" applyFont="1" applyFill="1" applyBorder="1" applyAlignment="1">
      <alignment horizontal="center" wrapText="1"/>
    </xf>
    <xf numFmtId="0" fontId="19" fillId="4" borderId="41" xfId="0" applyFont="1" applyFill="1" applyBorder="1" applyAlignment="1">
      <alignment horizontal="center" wrapText="1"/>
    </xf>
    <xf numFmtId="0" fontId="3" fillId="0" borderId="15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4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12" xfId="0" applyFont="1" applyBorder="1" applyAlignment="1">
      <alignment horizontal="center" vertical="center" wrapText="1"/>
    </xf>
    <xf numFmtId="0" fontId="4" fillId="0" borderId="46" xfId="0" applyFont="1" applyBorder="1" applyAlignment="1">
      <alignment horizontal="center" vertical="center" wrapText="1"/>
    </xf>
    <xf numFmtId="0" fontId="4" fillId="0" borderId="46" xfId="0" applyFont="1" applyBorder="1" applyAlignment="1">
      <alignment horizontal="left" vertical="center" wrapText="1"/>
    </xf>
    <xf numFmtId="0" fontId="20" fillId="2" borderId="62" xfId="0" applyFont="1" applyFill="1" applyBorder="1" applyAlignment="1">
      <alignment horizontal="center" wrapText="1"/>
    </xf>
    <xf numFmtId="0" fontId="20" fillId="2" borderId="46" xfId="0" applyFont="1" applyFill="1" applyBorder="1" applyAlignment="1">
      <alignment horizontal="center" wrapText="1"/>
    </xf>
    <xf numFmtId="0" fontId="20" fillId="2" borderId="10" xfId="0" applyFont="1" applyFill="1" applyBorder="1" applyAlignment="1">
      <alignment horizontal="center" wrapText="1"/>
    </xf>
    <xf numFmtId="0" fontId="20" fillId="2" borderId="14" xfId="0" applyFont="1" applyFill="1" applyBorder="1" applyAlignment="1">
      <alignment horizontal="center" wrapText="1"/>
    </xf>
    <xf numFmtId="0" fontId="39" fillId="0" borderId="26" xfId="0" applyFont="1" applyBorder="1" applyAlignment="1">
      <alignment horizontal="left" vertical="center" wrapText="1"/>
    </xf>
    <xf numFmtId="1" fontId="36" fillId="0" borderId="45" xfId="0" applyNumberFormat="1" applyFont="1" applyBorder="1" applyAlignment="1">
      <alignment horizontal="center"/>
    </xf>
    <xf numFmtId="0" fontId="40" fillId="2" borderId="51" xfId="0" applyFont="1" applyFill="1" applyBorder="1" applyAlignment="1">
      <alignment horizontal="center"/>
    </xf>
    <xf numFmtId="0" fontId="40" fillId="2" borderId="38" xfId="0" applyFont="1" applyFill="1" applyBorder="1" applyAlignment="1">
      <alignment horizontal="center"/>
    </xf>
    <xf numFmtId="0" fontId="3" fillId="0" borderId="66" xfId="0" applyFont="1" applyBorder="1" applyAlignment="1">
      <alignment horizontal="center" vertical="center" wrapText="1"/>
    </xf>
    <xf numFmtId="0" fontId="4" fillId="0" borderId="66" xfId="0" applyFont="1" applyBorder="1" applyAlignment="1">
      <alignment horizontal="left" vertical="center" wrapText="1"/>
    </xf>
    <xf numFmtId="1" fontId="3" fillId="0" borderId="72" xfId="0" applyNumberFormat="1" applyFont="1" applyBorder="1" applyAlignment="1">
      <alignment horizontal="center"/>
    </xf>
    <xf numFmtId="0" fontId="5" fillId="2" borderId="73" xfId="0" applyFont="1" applyFill="1" applyBorder="1" applyAlignment="1">
      <alignment horizontal="center"/>
    </xf>
    <xf numFmtId="1" fontId="4" fillId="0" borderId="75" xfId="0" applyNumberFormat="1" applyFont="1" applyBorder="1" applyAlignment="1">
      <alignment horizontal="center" vertical="center" wrapText="1"/>
    </xf>
    <xf numFmtId="1" fontId="4" fillId="0" borderId="75" xfId="0" applyNumberFormat="1" applyFont="1" applyBorder="1" applyAlignment="1">
      <alignment horizontal="center"/>
    </xf>
    <xf numFmtId="0" fontId="5" fillId="2" borderId="75" xfId="0" applyFont="1" applyFill="1" applyBorder="1" applyAlignment="1">
      <alignment horizontal="center"/>
    </xf>
    <xf numFmtId="0" fontId="20" fillId="2" borderId="72" xfId="0" applyFont="1" applyFill="1" applyBorder="1" applyAlignment="1">
      <alignment horizontal="center" wrapText="1"/>
    </xf>
    <xf numFmtId="0" fontId="20" fillId="2" borderId="66" xfId="0" applyFont="1" applyFill="1" applyBorder="1" applyAlignment="1">
      <alignment horizontal="center" wrapText="1"/>
    </xf>
    <xf numFmtId="0" fontId="20" fillId="2" borderId="18" xfId="0" applyFont="1" applyFill="1" applyBorder="1" applyAlignment="1">
      <alignment horizontal="center" wrapText="1"/>
    </xf>
    <xf numFmtId="1" fontId="35" fillId="0" borderId="60" xfId="0" applyNumberFormat="1" applyFont="1" applyBorder="1" applyAlignment="1">
      <alignment horizontal="center"/>
    </xf>
    <xf numFmtId="1" fontId="36" fillId="0" borderId="41" xfId="0" applyNumberFormat="1" applyFont="1" applyBorder="1" applyAlignment="1">
      <alignment horizontal="center"/>
    </xf>
    <xf numFmtId="1" fontId="35" fillId="0" borderId="41" xfId="0" applyNumberFormat="1" applyFont="1" applyBorder="1" applyAlignment="1">
      <alignment horizontal="center"/>
    </xf>
    <xf numFmtId="1" fontId="31" fillId="0" borderId="41" xfId="0" applyNumberFormat="1" applyFont="1" applyBorder="1" applyAlignment="1">
      <alignment horizontal="center"/>
    </xf>
    <xf numFmtId="1" fontId="36" fillId="2" borderId="60" xfId="0" applyNumberFormat="1" applyFont="1" applyFill="1" applyBorder="1" applyAlignment="1">
      <alignment horizontal="center"/>
    </xf>
    <xf numFmtId="1" fontId="36" fillId="0" borderId="60" xfId="0" applyNumberFormat="1" applyFont="1" applyBorder="1" applyAlignment="1">
      <alignment horizontal="center"/>
    </xf>
    <xf numFmtId="1" fontId="4" fillId="0" borderId="24" xfId="0" applyNumberFormat="1" applyFont="1" applyBorder="1" applyAlignment="1">
      <alignment horizontal="center"/>
    </xf>
    <xf numFmtId="1" fontId="38" fillId="0" borderId="41" xfId="0" applyNumberFormat="1" applyFont="1" applyBorder="1" applyAlignment="1">
      <alignment horizontal="center"/>
    </xf>
    <xf numFmtId="0" fontId="41" fillId="0" borderId="12" xfId="0" applyFont="1" applyBorder="1" applyAlignment="1">
      <alignment vertical="center" wrapText="1"/>
    </xf>
    <xf numFmtId="0" fontId="3" fillId="4" borderId="12" xfId="0" applyFont="1" applyFill="1" applyBorder="1" applyAlignment="1">
      <alignment horizontal="center" vertical="center" wrapText="1"/>
    </xf>
    <xf numFmtId="0" fontId="5" fillId="4" borderId="12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3" fillId="4" borderId="26" xfId="0" applyFont="1" applyFill="1" applyBorder="1" applyAlignment="1">
      <alignment horizontal="left" wrapText="1"/>
    </xf>
    <xf numFmtId="49" fontId="24" fillId="4" borderId="12" xfId="0" applyNumberFormat="1" applyFont="1" applyFill="1" applyBorder="1" applyAlignment="1">
      <alignment horizontal="center" vertical="center"/>
    </xf>
    <xf numFmtId="0" fontId="27" fillId="4" borderId="26" xfId="0" applyFont="1" applyFill="1" applyBorder="1" applyAlignment="1">
      <alignment horizontal="left" wrapText="1"/>
    </xf>
    <xf numFmtId="0" fontId="4" fillId="4" borderId="10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/>
    </xf>
    <xf numFmtId="0" fontId="29" fillId="0" borderId="23" xfId="0" applyFont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15" fillId="0" borderId="67" xfId="0" applyFont="1" applyBorder="1" applyAlignment="1">
      <alignment horizontal="center" wrapText="1"/>
    </xf>
    <xf numFmtId="0" fontId="4" fillId="0" borderId="42" xfId="0" applyFont="1" applyBorder="1" applyAlignment="1">
      <alignment horizontal="center" wrapText="1"/>
    </xf>
    <xf numFmtId="0" fontId="3" fillId="0" borderId="26" xfId="0" applyFont="1" applyBorder="1" applyAlignment="1">
      <alignment horizontal="center" vertical="center" wrapText="1"/>
    </xf>
    <xf numFmtId="1" fontId="5" fillId="4" borderId="15" xfId="0" applyNumberFormat="1" applyFont="1" applyFill="1" applyBorder="1" applyAlignment="1">
      <alignment horizontal="center"/>
    </xf>
    <xf numFmtId="1" fontId="5" fillId="4" borderId="28" xfId="0" applyNumberFormat="1" applyFont="1" applyFill="1" applyBorder="1" applyAlignment="1">
      <alignment horizontal="center"/>
    </xf>
    <xf numFmtId="0" fontId="3" fillId="0" borderId="46" xfId="0" applyFont="1" applyBorder="1" applyAlignment="1">
      <alignment horizontal="left" wrapText="1"/>
    </xf>
    <xf numFmtId="0" fontId="4" fillId="4" borderId="46" xfId="0" applyFont="1" applyFill="1" applyBorder="1" applyAlignment="1">
      <alignment horizontal="center" vertical="center" wrapText="1"/>
    </xf>
    <xf numFmtId="0" fontId="16" fillId="0" borderId="0" xfId="0" applyFont="1" applyAlignment="1"/>
    <xf numFmtId="0" fontId="42" fillId="0" borderId="0" xfId="0" applyFont="1" applyFill="1" applyAlignment="1">
      <alignment horizontal="left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0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/>
    <xf numFmtId="0" fontId="4" fillId="0" borderId="2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2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16" fontId="4" fillId="0" borderId="1" xfId="0" applyNumberFormat="1" applyFont="1" applyBorder="1" applyAlignment="1">
      <alignment horizontal="center" textRotation="90"/>
    </xf>
    <xf numFmtId="16" fontId="4" fillId="0" borderId="6" xfId="0" applyNumberFormat="1" applyFont="1" applyBorder="1" applyAlignment="1">
      <alignment horizontal="center" textRotation="90"/>
    </xf>
    <xf numFmtId="16" fontId="4" fillId="0" borderId="5" xfId="0" applyNumberFormat="1" applyFont="1" applyBorder="1" applyAlignment="1">
      <alignment horizontal="center" textRotation="90"/>
    </xf>
    <xf numFmtId="16" fontId="4" fillId="0" borderId="7" xfId="0" applyNumberFormat="1" applyFont="1" applyBorder="1" applyAlignment="1">
      <alignment horizontal="center" textRotation="90"/>
    </xf>
    <xf numFmtId="0" fontId="4" fillId="0" borderId="24" xfId="0" applyFont="1" applyBorder="1" applyAlignment="1">
      <alignment horizontal="center" textRotation="90"/>
    </xf>
    <xf numFmtId="0" fontId="4" fillId="0" borderId="18" xfId="0" applyFont="1" applyBorder="1" applyAlignment="1">
      <alignment horizontal="center" textRotation="90"/>
    </xf>
    <xf numFmtId="0" fontId="4" fillId="0" borderId="20" xfId="0" applyFont="1" applyBorder="1" applyAlignment="1">
      <alignment horizontal="center" textRotation="90"/>
    </xf>
    <xf numFmtId="0" fontId="4" fillId="0" borderId="33" xfId="0" applyFont="1" applyBorder="1" applyAlignment="1">
      <alignment horizontal="center" textRotation="90"/>
    </xf>
    <xf numFmtId="0" fontId="4" fillId="0" borderId="36" xfId="0" applyFont="1" applyBorder="1" applyAlignment="1">
      <alignment horizontal="center" textRotation="90"/>
    </xf>
    <xf numFmtId="0" fontId="4" fillId="0" borderId="34" xfId="0" applyFont="1" applyBorder="1" applyAlignment="1">
      <alignment horizontal="center" textRotation="90"/>
    </xf>
    <xf numFmtId="0" fontId="4" fillId="0" borderId="37" xfId="0" applyFont="1" applyBorder="1" applyAlignment="1">
      <alignment horizontal="center" textRotation="90"/>
    </xf>
    <xf numFmtId="0" fontId="4" fillId="0" borderId="1" xfId="0" applyFont="1" applyBorder="1" applyAlignment="1">
      <alignment horizontal="center" textRotation="90"/>
    </xf>
    <xf numFmtId="0" fontId="4" fillId="0" borderId="6" xfId="0" applyFont="1" applyBorder="1" applyAlignment="1">
      <alignment horizontal="center" textRotation="90"/>
    </xf>
    <xf numFmtId="0" fontId="4" fillId="0" borderId="32" xfId="0" applyFont="1" applyBorder="1" applyAlignment="1">
      <alignment horizontal="center" textRotation="90"/>
    </xf>
    <xf numFmtId="0" fontId="4" fillId="0" borderId="35" xfId="0" applyFont="1" applyBorder="1" applyAlignment="1">
      <alignment horizontal="center" textRotation="90"/>
    </xf>
    <xf numFmtId="0" fontId="4" fillId="0" borderId="5" xfId="0" applyFont="1" applyBorder="1" applyAlignment="1">
      <alignment horizontal="center" textRotation="90"/>
    </xf>
    <xf numFmtId="0" fontId="4" fillId="0" borderId="7" xfId="0" applyFont="1" applyBorder="1" applyAlignment="1">
      <alignment horizontal="center" textRotation="90"/>
    </xf>
    <xf numFmtId="0" fontId="8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3" fillId="0" borderId="0" xfId="0" applyFont="1"/>
    <xf numFmtId="16" fontId="4" fillId="0" borderId="32" xfId="0" applyNumberFormat="1" applyFont="1" applyBorder="1" applyAlignment="1">
      <alignment horizontal="center" textRotation="90"/>
    </xf>
    <xf numFmtId="16" fontId="4" fillId="0" borderId="35" xfId="0" applyNumberFormat="1" applyFont="1" applyBorder="1" applyAlignment="1">
      <alignment horizontal="center" textRotation="90"/>
    </xf>
    <xf numFmtId="0" fontId="10" fillId="0" borderId="0" xfId="0" applyFont="1" applyAlignment="1">
      <alignment horizontal="center"/>
    </xf>
    <xf numFmtId="0" fontId="0" fillId="0" borderId="0" xfId="0" applyAlignment="1">
      <alignment wrapText="1"/>
    </xf>
    <xf numFmtId="0" fontId="5" fillId="0" borderId="44" xfId="0" applyFont="1" applyBorder="1" applyAlignment="1">
      <alignment horizontal="center"/>
    </xf>
    <xf numFmtId="0" fontId="5" fillId="0" borderId="43" xfId="0" applyFont="1" applyBorder="1" applyAlignment="1">
      <alignment horizontal="center"/>
    </xf>
    <xf numFmtId="0" fontId="4" fillId="0" borderId="41" xfId="0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4" fillId="0" borderId="42" xfId="0" applyFont="1" applyBorder="1" applyAlignment="1">
      <alignment vertical="center" wrapText="1"/>
    </xf>
    <xf numFmtId="0" fontId="5" fillId="4" borderId="13" xfId="0" applyFont="1" applyFill="1" applyBorder="1" applyAlignment="1">
      <alignment horizontal="left" vertical="center" wrapText="1"/>
    </xf>
    <xf numFmtId="0" fontId="5" fillId="4" borderId="11" xfId="0" applyFont="1" applyFill="1" applyBorder="1" applyAlignment="1">
      <alignment horizontal="left" vertical="center" wrapText="1"/>
    </xf>
    <xf numFmtId="0" fontId="5" fillId="4" borderId="42" xfId="0" applyFont="1" applyFill="1" applyBorder="1" applyAlignment="1">
      <alignment horizontal="left" vertical="center" wrapText="1"/>
    </xf>
    <xf numFmtId="0" fontId="27" fillId="0" borderId="70" xfId="0" applyFont="1" applyBorder="1" applyAlignment="1">
      <alignment horizontal="center" vertical="center" wrapText="1"/>
    </xf>
    <xf numFmtId="0" fontId="27" fillId="0" borderId="46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8" fillId="0" borderId="23" xfId="0" applyFont="1" applyBorder="1" applyAlignment="1">
      <alignment horizontal="center" vertical="center" textRotation="90" wrapText="1"/>
    </xf>
    <xf numFmtId="0" fontId="18" fillId="0" borderId="24" xfId="0" applyFont="1" applyBorder="1" applyAlignment="1">
      <alignment horizontal="center" vertical="center" textRotation="90" wrapText="1"/>
    </xf>
    <xf numFmtId="0" fontId="18" fillId="0" borderId="1" xfId="0" applyFont="1" applyBorder="1" applyAlignment="1">
      <alignment horizontal="center" vertical="center" textRotation="90" wrapText="1"/>
    </xf>
    <xf numFmtId="0" fontId="18" fillId="0" borderId="6" xfId="0" applyFont="1" applyBorder="1" applyAlignment="1">
      <alignment horizontal="center" vertical="center" textRotation="90" wrapText="1"/>
    </xf>
    <xf numFmtId="0" fontId="18" fillId="0" borderId="45" xfId="0" applyFont="1" applyBorder="1" applyAlignment="1">
      <alignment horizontal="center" vertical="center" textRotation="90" wrapText="1"/>
    </xf>
    <xf numFmtId="0" fontId="18" fillId="0" borderId="22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8" fillId="0" borderId="24" xfId="0" applyFont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 wrapText="1"/>
    </xf>
    <xf numFmtId="0" fontId="18" fillId="0" borderId="9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8" fillId="0" borderId="0" xfId="0" applyFont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0" fontId="3" fillId="0" borderId="70" xfId="0" applyFont="1" applyBorder="1" applyAlignment="1">
      <alignment horizontal="center" vertical="center" wrapText="1"/>
    </xf>
    <xf numFmtId="0" fontId="3" fillId="0" borderId="46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textRotation="90" wrapText="1"/>
    </xf>
    <xf numFmtId="0" fontId="18" fillId="0" borderId="16" xfId="0" applyFont="1" applyBorder="1" applyAlignment="1">
      <alignment horizontal="center" vertical="center" textRotation="90" wrapText="1"/>
    </xf>
    <xf numFmtId="0" fontId="18" fillId="0" borderId="17" xfId="0" applyFont="1" applyBorder="1" applyAlignment="1">
      <alignment horizontal="center" vertical="center" textRotation="90" wrapText="1"/>
    </xf>
    <xf numFmtId="0" fontId="5" fillId="0" borderId="28" xfId="0" applyFont="1" applyBorder="1" applyAlignment="1">
      <alignment horizontal="center"/>
    </xf>
    <xf numFmtId="0" fontId="5" fillId="0" borderId="29" xfId="0" applyFont="1" applyBorder="1" applyAlignment="1">
      <alignment horizontal="center"/>
    </xf>
    <xf numFmtId="0" fontId="5" fillId="0" borderId="31" xfId="0" applyFont="1" applyBorder="1" applyAlignment="1">
      <alignment horizontal="center"/>
    </xf>
    <xf numFmtId="0" fontId="5" fillId="4" borderId="41" xfId="0" applyFont="1" applyFill="1" applyBorder="1" applyAlignment="1">
      <alignment horizontal="left" wrapText="1"/>
    </xf>
    <xf numFmtId="0" fontId="5" fillId="4" borderId="11" xfId="0" applyFont="1" applyFill="1" applyBorder="1" applyAlignment="1">
      <alignment horizontal="left" wrapText="1"/>
    </xf>
    <xf numFmtId="0" fontId="18" fillId="0" borderId="22" xfId="0" applyFont="1" applyBorder="1" applyAlignment="1">
      <alignment horizontal="center" vertical="center" textRotation="90" wrapText="1"/>
    </xf>
    <xf numFmtId="0" fontId="4" fillId="0" borderId="57" xfId="0" applyFont="1" applyBorder="1" applyAlignment="1">
      <alignment vertical="center" wrapText="1"/>
    </xf>
    <xf numFmtId="0" fontId="4" fillId="0" borderId="49" xfId="0" applyFont="1" applyBorder="1" applyAlignment="1">
      <alignment vertical="center" wrapText="1"/>
    </xf>
    <xf numFmtId="0" fontId="4" fillId="0" borderId="58" xfId="0" applyFont="1" applyBorder="1" applyAlignment="1">
      <alignment vertical="center" wrapText="1"/>
    </xf>
    <xf numFmtId="0" fontId="3" fillId="0" borderId="15" xfId="0" applyFont="1" applyBorder="1" applyAlignment="1">
      <alignment horizontal="center"/>
    </xf>
    <xf numFmtId="0" fontId="3" fillId="0" borderId="4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18" fillId="0" borderId="5" xfId="0" applyFont="1" applyBorder="1" applyAlignment="1">
      <alignment horizontal="center" vertical="center" wrapText="1"/>
    </xf>
    <xf numFmtId="0" fontId="18" fillId="0" borderId="23" xfId="0" applyFont="1" applyBorder="1" applyAlignment="1">
      <alignment horizontal="center" vertical="center" wrapText="1"/>
    </xf>
    <xf numFmtId="0" fontId="18" fillId="0" borderId="20" xfId="0" applyFont="1" applyBorder="1" applyAlignment="1">
      <alignment horizontal="center" vertical="center" wrapText="1"/>
    </xf>
    <xf numFmtId="0" fontId="24" fillId="0" borderId="41" xfId="0" applyFont="1" applyBorder="1" applyAlignment="1">
      <alignment vertical="center" wrapText="1"/>
    </xf>
    <xf numFmtId="0" fontId="24" fillId="0" borderId="11" xfId="0" applyFont="1" applyBorder="1" applyAlignment="1">
      <alignment vertical="center" wrapText="1"/>
    </xf>
    <xf numFmtId="0" fontId="24" fillId="0" borderId="42" xfId="0" applyFont="1" applyBorder="1" applyAlignment="1">
      <alignment vertical="center" wrapText="1"/>
    </xf>
    <xf numFmtId="0" fontId="4" fillId="0" borderId="47" xfId="0" applyFont="1" applyBorder="1" applyAlignment="1">
      <alignment vertical="center" wrapText="1"/>
    </xf>
    <xf numFmtId="0" fontId="4" fillId="0" borderId="56" xfId="0" applyFont="1" applyBorder="1" applyAlignment="1">
      <alignment vertical="center" wrapText="1"/>
    </xf>
    <xf numFmtId="0" fontId="4" fillId="0" borderId="50" xfId="0" applyFont="1" applyBorder="1" applyAlignment="1">
      <alignment vertical="center" wrapText="1"/>
    </xf>
    <xf numFmtId="0" fontId="3" fillId="0" borderId="22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0" borderId="24" xfId="0" applyFont="1" applyBorder="1" applyAlignment="1">
      <alignment horizontal="left"/>
    </xf>
    <xf numFmtId="0" fontId="3" fillId="0" borderId="18" xfId="0" applyFont="1" applyBorder="1" applyAlignment="1">
      <alignment horizontal="left"/>
    </xf>
    <xf numFmtId="0" fontId="3" fillId="0" borderId="20" xfId="0" applyFont="1" applyBorder="1" applyAlignment="1">
      <alignment horizontal="left"/>
    </xf>
    <xf numFmtId="0" fontId="3" fillId="0" borderId="23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5" fillId="0" borderId="23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22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24" xfId="0" applyFont="1" applyBorder="1" applyAlignment="1">
      <alignment horizontal="left"/>
    </xf>
    <xf numFmtId="0" fontId="2" fillId="0" borderId="18" xfId="0" applyFont="1" applyBorder="1" applyAlignment="1">
      <alignment horizontal="left"/>
    </xf>
    <xf numFmtId="0" fontId="2" fillId="0" borderId="20" xfId="0" applyFont="1" applyBorder="1" applyAlignment="1">
      <alignment horizontal="left"/>
    </xf>
    <xf numFmtId="0" fontId="1" fillId="0" borderId="22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24" xfId="0" applyFont="1" applyBorder="1" applyAlignment="1">
      <alignment horizontal="left"/>
    </xf>
    <xf numFmtId="0" fontId="1" fillId="0" borderId="18" xfId="0" applyFont="1" applyBorder="1" applyAlignment="1">
      <alignment horizontal="left"/>
    </xf>
    <xf numFmtId="0" fontId="1" fillId="0" borderId="20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4" borderId="57" xfId="0" applyFont="1" applyFill="1" applyBorder="1" applyAlignment="1">
      <alignment horizontal="left"/>
    </xf>
    <xf numFmtId="0" fontId="3" fillId="4" borderId="49" xfId="0" applyFont="1" applyFill="1" applyBorder="1" applyAlignment="1">
      <alignment horizontal="left"/>
    </xf>
    <xf numFmtId="0" fontId="4" fillId="0" borderId="23" xfId="0" applyFont="1" applyBorder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7" xfId="0" applyFont="1" applyBorder="1" applyAlignment="1">
      <alignment horizontal="center" wrapText="1"/>
    </xf>
    <xf numFmtId="0" fontId="5" fillId="4" borderId="60" xfId="0" applyFont="1" applyFill="1" applyBorder="1" applyAlignment="1">
      <alignment horizontal="left"/>
    </xf>
    <xf numFmtId="0" fontId="5" fillId="4" borderId="10" xfId="0" applyFont="1" applyFill="1" applyBorder="1" applyAlignment="1">
      <alignment horizontal="left"/>
    </xf>
    <xf numFmtId="0" fontId="5" fillId="0" borderId="23" xfId="0" applyFont="1" applyBorder="1" applyAlignment="1">
      <alignment horizontal="center" textRotation="90"/>
    </xf>
    <xf numFmtId="0" fontId="3" fillId="0" borderId="23" xfId="0" applyFont="1" applyBorder="1"/>
    <xf numFmtId="0" fontId="5" fillId="4" borderId="47" xfId="0" applyFont="1" applyFill="1" applyBorder="1" applyAlignment="1">
      <alignment horizontal="left"/>
    </xf>
    <xf numFmtId="0" fontId="5" fillId="4" borderId="56" xfId="0" applyFont="1" applyFill="1" applyBorder="1" applyAlignment="1">
      <alignment horizontal="left"/>
    </xf>
    <xf numFmtId="0" fontId="5" fillId="4" borderId="60" xfId="0" applyFont="1" applyFill="1" applyBorder="1" applyAlignment="1">
      <alignment horizontal="left" wrapText="1"/>
    </xf>
    <xf numFmtId="0" fontId="5" fillId="4" borderId="10" xfId="0" applyFont="1" applyFill="1" applyBorder="1" applyAlignment="1">
      <alignment horizontal="left" wrapText="1"/>
    </xf>
    <xf numFmtId="0" fontId="3" fillId="2" borderId="70" xfId="0" applyFont="1" applyFill="1" applyBorder="1" applyAlignment="1">
      <alignment horizontal="center" vertical="center" wrapText="1"/>
    </xf>
    <xf numFmtId="0" fontId="3" fillId="2" borderId="46" xfId="0" applyFont="1" applyFill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24" fillId="0" borderId="16" xfId="0" applyFont="1" applyBorder="1" applyAlignment="1">
      <alignment horizontal="center" vertical="center" wrapText="1"/>
    </xf>
    <xf numFmtId="0" fontId="24" fillId="0" borderId="26" xfId="0" applyFont="1" applyBorder="1" applyAlignment="1">
      <alignment horizontal="center" vertical="center" wrapText="1"/>
    </xf>
    <xf numFmtId="0" fontId="0" fillId="2" borderId="23" xfId="0" applyFill="1" applyBorder="1" applyAlignment="1">
      <alignment horizontal="center" vertical="center"/>
    </xf>
    <xf numFmtId="0" fontId="4" fillId="0" borderId="14" xfId="0" applyFont="1" applyBorder="1" applyAlignment="1">
      <alignment horizontal="center" vertical="center" wrapText="1"/>
    </xf>
    <xf numFmtId="0" fontId="4" fillId="0" borderId="62" xfId="0" applyFont="1" applyBorder="1" applyAlignment="1">
      <alignment horizontal="center" vertical="center" wrapText="1"/>
    </xf>
    <xf numFmtId="0" fontId="39" fillId="0" borderId="16" xfId="0" applyFont="1" applyBorder="1" applyAlignment="1">
      <alignment horizontal="center" vertical="center" wrapText="1"/>
    </xf>
    <xf numFmtId="0" fontId="39" fillId="0" borderId="26" xfId="0" applyFont="1" applyBorder="1" applyAlignment="1">
      <alignment horizontal="center" vertical="center" wrapText="1"/>
    </xf>
    <xf numFmtId="0" fontId="4" fillId="0" borderId="72" xfId="0" applyFont="1" applyBorder="1" applyAlignment="1">
      <alignment horizontal="center" vertical="center" wrapText="1"/>
    </xf>
    <xf numFmtId="0" fontId="4" fillId="0" borderId="66" xfId="0" applyFont="1" applyBorder="1" applyAlignment="1">
      <alignment horizontal="center" vertical="center" wrapText="1"/>
    </xf>
    <xf numFmtId="0" fontId="5" fillId="4" borderId="35" xfId="0" applyFont="1" applyFill="1" applyBorder="1" applyAlignment="1">
      <alignment horizontal="center" vertical="center" wrapText="1"/>
    </xf>
    <xf numFmtId="0" fontId="5" fillId="4" borderId="37" xfId="0" applyFont="1" applyFill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69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65" xfId="0" applyFont="1" applyBorder="1" applyAlignment="1">
      <alignment horizontal="center" vertical="center" wrapText="1"/>
    </xf>
    <xf numFmtId="0" fontId="5" fillId="4" borderId="48" xfId="0" applyFont="1" applyFill="1" applyBorder="1" applyAlignment="1">
      <alignment horizontal="center" vertical="center" wrapText="1"/>
    </xf>
    <xf numFmtId="0" fontId="5" fillId="4" borderId="70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 wrapText="1"/>
    </xf>
    <xf numFmtId="0" fontId="3" fillId="4" borderId="16" xfId="0" applyFont="1" applyFill="1" applyBorder="1" applyAlignment="1">
      <alignment horizontal="center" vertical="center" wrapText="1"/>
    </xf>
    <xf numFmtId="0" fontId="3" fillId="4" borderId="26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5" fillId="4" borderId="62" xfId="0" applyFont="1" applyFill="1" applyBorder="1" applyAlignment="1">
      <alignment horizontal="center" vertical="center" wrapText="1"/>
    </xf>
    <xf numFmtId="0" fontId="5" fillId="4" borderId="46" xfId="0" applyFont="1" applyFill="1" applyBorder="1" applyAlignment="1">
      <alignment horizontal="center" vertical="center" wrapText="1"/>
    </xf>
    <xf numFmtId="0" fontId="5" fillId="4" borderId="16" xfId="0" applyFont="1" applyFill="1" applyBorder="1" applyAlignment="1">
      <alignment horizontal="center" vertical="center" wrapText="1"/>
    </xf>
    <xf numFmtId="0" fontId="5" fillId="4" borderId="26" xfId="0" applyFont="1" applyFill="1" applyBorder="1" applyAlignment="1">
      <alignment horizontal="center" vertical="center" wrapText="1"/>
    </xf>
    <xf numFmtId="0" fontId="27" fillId="0" borderId="16" xfId="0" applyFont="1" applyBorder="1" applyAlignment="1">
      <alignment horizontal="center" vertical="center" wrapText="1"/>
    </xf>
    <xf numFmtId="0" fontId="27" fillId="0" borderId="26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wrapText="1"/>
    </xf>
    <xf numFmtId="0" fontId="27" fillId="4" borderId="16" xfId="0" applyFont="1" applyFill="1" applyBorder="1" applyAlignment="1">
      <alignment horizontal="center" vertical="center" wrapText="1"/>
    </xf>
    <xf numFmtId="0" fontId="27" fillId="4" borderId="26" xfId="0" applyFont="1" applyFill="1" applyBorder="1" applyAlignment="1">
      <alignment horizontal="center" vertical="center" wrapText="1"/>
    </xf>
    <xf numFmtId="0" fontId="4" fillId="0" borderId="46" xfId="0" applyFont="1" applyBorder="1" applyAlignment="1">
      <alignment horizontal="center" vertical="center" wrapText="1"/>
    </xf>
    <xf numFmtId="0" fontId="4" fillId="0" borderId="70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5" fillId="4" borderId="13" xfId="0" applyFont="1" applyFill="1" applyBorder="1" applyAlignment="1">
      <alignment horizontal="center"/>
    </xf>
    <xf numFmtId="0" fontId="5" fillId="4" borderId="41" xfId="0" applyFont="1" applyFill="1" applyBorder="1" applyAlignment="1">
      <alignment horizontal="center"/>
    </xf>
    <xf numFmtId="1" fontId="5" fillId="4" borderId="47" xfId="0" applyNumberFormat="1" applyFont="1" applyFill="1" applyBorder="1" applyAlignment="1">
      <alignment horizontal="center"/>
    </xf>
    <xf numFmtId="1" fontId="5" fillId="4" borderId="3" xfId="0" applyNumberFormat="1" applyFont="1" applyFill="1" applyBorder="1" applyAlignment="1">
      <alignment horizontal="center"/>
    </xf>
    <xf numFmtId="0" fontId="5" fillId="0" borderId="2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5" fillId="4" borderId="39" xfId="0" applyFont="1" applyFill="1" applyBorder="1" applyAlignment="1">
      <alignment horizontal="center"/>
    </xf>
    <xf numFmtId="0" fontId="5" fillId="4" borderId="14" xfId="0" applyFont="1" applyFill="1" applyBorder="1" applyAlignment="1">
      <alignment horizontal="center"/>
    </xf>
    <xf numFmtId="1" fontId="5" fillId="4" borderId="69" xfId="0" applyNumberFormat="1" applyFont="1" applyFill="1" applyBorder="1" applyAlignment="1">
      <alignment horizont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5" fillId="4" borderId="25" xfId="0" applyFont="1" applyFill="1" applyBorder="1" applyAlignment="1">
      <alignment horizontal="center"/>
    </xf>
    <xf numFmtId="0" fontId="5" fillId="4" borderId="64" xfId="0" applyFont="1" applyFill="1" applyBorder="1" applyAlignment="1">
      <alignment horizontal="center"/>
    </xf>
    <xf numFmtId="0" fontId="8" fillId="4" borderId="64" xfId="0" applyFont="1" applyFill="1" applyBorder="1" applyAlignment="1">
      <alignment horizontal="center"/>
    </xf>
    <xf numFmtId="1" fontId="5" fillId="4" borderId="67" xfId="0" applyNumberFormat="1" applyFont="1" applyFill="1" applyBorder="1" applyAlignment="1">
      <alignment horizontal="center"/>
    </xf>
    <xf numFmtId="1" fontId="5" fillId="4" borderId="8" xfId="0" applyNumberFormat="1" applyFont="1" applyFill="1" applyBorder="1" applyAlignment="1">
      <alignment horizontal="center"/>
    </xf>
    <xf numFmtId="0" fontId="8" fillId="4" borderId="41" xfId="0" applyFont="1" applyFill="1" applyBorder="1" applyAlignment="1">
      <alignment horizontal="center"/>
    </xf>
    <xf numFmtId="0" fontId="22" fillId="4" borderId="11" xfId="0" applyFont="1" applyFill="1" applyBorder="1" applyAlignment="1">
      <alignment horizontal="center" wrapText="1"/>
    </xf>
    <xf numFmtId="0" fontId="3" fillId="4" borderId="9" xfId="0" applyFont="1" applyFill="1" applyBorder="1" applyAlignment="1">
      <alignment horizontal="center"/>
    </xf>
    <xf numFmtId="0" fontId="5" fillId="4" borderId="9" xfId="0" applyFont="1" applyFill="1" applyBorder="1" applyAlignment="1">
      <alignment horizontal="center"/>
    </xf>
    <xf numFmtId="0" fontId="5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4" borderId="50" xfId="0" applyFont="1" applyFill="1" applyBorder="1" applyAlignment="1">
      <alignment horizontal="center"/>
    </xf>
    <xf numFmtId="0" fontId="28" fillId="0" borderId="42" xfId="0" applyFont="1" applyBorder="1" applyAlignment="1">
      <alignment horizontal="center" wrapText="1"/>
    </xf>
    <xf numFmtId="0" fontId="32" fillId="0" borderId="42" xfId="0" applyFont="1" applyBorder="1" applyAlignment="1">
      <alignment horizontal="center" wrapText="1"/>
    </xf>
    <xf numFmtId="0" fontId="5" fillId="4" borderId="42" xfId="0" applyFont="1" applyFill="1" applyBorder="1" applyAlignment="1">
      <alignment horizontal="center"/>
    </xf>
    <xf numFmtId="0" fontId="26" fillId="0" borderId="41" xfId="0" applyFont="1" applyBorder="1" applyAlignment="1">
      <alignment horizontal="center" wrapText="1"/>
    </xf>
    <xf numFmtId="0" fontId="28" fillId="0" borderId="41" xfId="0" applyFont="1" applyBorder="1" applyAlignment="1">
      <alignment horizontal="center" wrapText="1"/>
    </xf>
    <xf numFmtId="0" fontId="3" fillId="0" borderId="42" xfId="0" applyFont="1" applyBorder="1" applyAlignment="1">
      <alignment wrapText="1"/>
    </xf>
    <xf numFmtId="1" fontId="5" fillId="4" borderId="50" xfId="0" applyNumberFormat="1" applyFont="1" applyFill="1" applyBorder="1" applyAlignment="1">
      <alignment horizontal="center"/>
    </xf>
    <xf numFmtId="1" fontId="5" fillId="4" borderId="4" xfId="0" applyNumberFormat="1" applyFont="1" applyFill="1" applyBorder="1" applyAlignment="1">
      <alignment horizontal="center"/>
    </xf>
    <xf numFmtId="0" fontId="15" fillId="0" borderId="47" xfId="0" applyFont="1" applyBorder="1" applyAlignment="1">
      <alignment horizontal="center" wrapText="1"/>
    </xf>
    <xf numFmtId="0" fontId="15" fillId="0" borderId="57" xfId="0" applyFont="1" applyBorder="1" applyAlignment="1">
      <alignment horizontal="center" wrapText="1"/>
    </xf>
    <xf numFmtId="0" fontId="15" fillId="0" borderId="42" xfId="0" applyFont="1" applyBorder="1" applyAlignment="1">
      <alignment horizontal="center"/>
    </xf>
    <xf numFmtId="0" fontId="33" fillId="0" borderId="42" xfId="0" applyFont="1" applyBorder="1" applyAlignment="1">
      <alignment horizontal="center" wrapText="1"/>
    </xf>
    <xf numFmtId="0" fontId="8" fillId="4" borderId="42" xfId="0" applyFont="1" applyFill="1" applyBorder="1" applyAlignment="1">
      <alignment horizontal="center"/>
    </xf>
    <xf numFmtId="0" fontId="5" fillId="4" borderId="36" xfId="0" applyFont="1" applyFill="1" applyBorder="1" applyAlignment="1">
      <alignment horizontal="center"/>
    </xf>
    <xf numFmtId="0" fontId="5" fillId="4" borderId="54" xfId="0" applyFont="1" applyFill="1" applyBorder="1" applyAlignment="1">
      <alignment horizontal="center"/>
    </xf>
    <xf numFmtId="0" fontId="5" fillId="4" borderId="22" xfId="0" applyFont="1" applyFill="1" applyBorder="1" applyAlignment="1">
      <alignment horizontal="center"/>
    </xf>
    <xf numFmtId="0" fontId="5" fillId="4" borderId="32" xfId="0" applyFont="1" applyFill="1" applyBorder="1" applyAlignment="1">
      <alignment horizontal="center"/>
    </xf>
    <xf numFmtId="0" fontId="28" fillId="0" borderId="67" xfId="0" applyFont="1" applyBorder="1" applyAlignment="1">
      <alignment horizontal="center" wrapText="1"/>
    </xf>
    <xf numFmtId="0" fontId="15" fillId="0" borderId="64" xfId="0" applyFont="1" applyBorder="1" applyAlignment="1">
      <alignment horizontal="center"/>
    </xf>
    <xf numFmtId="0" fontId="33" fillId="0" borderId="64" xfId="0" applyFont="1" applyBorder="1" applyAlignment="1">
      <alignment horizontal="center" wrapText="1"/>
    </xf>
    <xf numFmtId="0" fontId="28" fillId="0" borderId="64" xfId="0" applyFont="1" applyBorder="1" applyAlignment="1">
      <alignment horizontal="center" wrapText="1"/>
    </xf>
    <xf numFmtId="0" fontId="9" fillId="0" borderId="6" xfId="0" applyFont="1" applyBorder="1"/>
    <xf numFmtId="0" fontId="33" fillId="0" borderId="76" xfId="0" applyFont="1" applyBorder="1" applyAlignment="1">
      <alignment horizontal="center"/>
    </xf>
    <xf numFmtId="0" fontId="29" fillId="0" borderId="64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499984740745262"/>
    <pageSetUpPr fitToPage="1"/>
  </sheetPr>
  <dimension ref="A2:BE33"/>
  <sheetViews>
    <sheetView zoomScale="75" zoomScaleNormal="75" zoomScaleSheetLayoutView="80" workbookViewId="0">
      <selection activeCell="AW23" sqref="AW23"/>
    </sheetView>
  </sheetViews>
  <sheetFormatPr defaultRowHeight="15" x14ac:dyDescent="0.25"/>
  <cols>
    <col min="1" max="53" width="4.7109375" customWidth="1"/>
  </cols>
  <sheetData>
    <row r="2" spans="1:57" ht="20.25" x14ac:dyDescent="0.3">
      <c r="C2" s="322" t="s">
        <v>0</v>
      </c>
      <c r="D2" s="322"/>
      <c r="E2" s="322"/>
      <c r="F2" s="322"/>
      <c r="G2" s="322"/>
      <c r="H2" s="322"/>
      <c r="I2" s="322"/>
      <c r="J2" s="322"/>
      <c r="K2" s="322"/>
      <c r="L2" s="322"/>
      <c r="M2" s="322"/>
    </row>
    <row r="3" spans="1:57" ht="15.75" thickBot="1" x14ac:dyDescent="0.3"/>
    <row r="4" spans="1:57" ht="19.5" thickBot="1" x14ac:dyDescent="0.35">
      <c r="A4" s="315" t="s">
        <v>33</v>
      </c>
      <c r="B4" s="302" t="s">
        <v>34</v>
      </c>
      <c r="C4" s="302"/>
      <c r="D4" s="302"/>
      <c r="E4" s="303"/>
      <c r="F4" s="7"/>
      <c r="G4" s="302" t="s">
        <v>35</v>
      </c>
      <c r="H4" s="302"/>
      <c r="I4" s="302"/>
      <c r="J4" s="8"/>
      <c r="K4" s="301" t="s">
        <v>36</v>
      </c>
      <c r="L4" s="302"/>
      <c r="M4" s="302"/>
      <c r="N4" s="303"/>
      <c r="O4" s="301" t="s">
        <v>37</v>
      </c>
      <c r="P4" s="302"/>
      <c r="Q4" s="302"/>
      <c r="R4" s="303"/>
      <c r="S4" s="7"/>
      <c r="T4" s="9" t="s">
        <v>38</v>
      </c>
      <c r="U4" s="9"/>
      <c r="V4" s="9"/>
      <c r="W4" s="8"/>
      <c r="X4" s="301" t="s">
        <v>39</v>
      </c>
      <c r="Y4" s="302"/>
      <c r="Z4" s="302"/>
      <c r="AA4" s="303"/>
      <c r="AB4" s="301" t="s">
        <v>40</v>
      </c>
      <c r="AC4" s="302"/>
      <c r="AD4" s="302"/>
      <c r="AE4" s="303"/>
      <c r="AF4" s="7"/>
      <c r="AG4" s="299" t="s">
        <v>41</v>
      </c>
      <c r="AH4" s="299"/>
      <c r="AI4" s="300"/>
      <c r="AJ4" s="301" t="s">
        <v>42</v>
      </c>
      <c r="AK4" s="302"/>
      <c r="AL4" s="302"/>
      <c r="AM4" s="302"/>
      <c r="AN4" s="303"/>
      <c r="AO4" s="7"/>
      <c r="AP4" s="302" t="s">
        <v>43</v>
      </c>
      <c r="AQ4" s="302"/>
      <c r="AR4" s="303"/>
      <c r="AS4" s="7"/>
      <c r="AT4" s="302" t="s">
        <v>44</v>
      </c>
      <c r="AU4" s="302"/>
      <c r="AV4" s="302"/>
      <c r="AW4" s="10"/>
      <c r="AX4" s="301" t="s">
        <v>45</v>
      </c>
      <c r="AY4" s="302"/>
      <c r="AZ4" s="302"/>
      <c r="BA4" s="303"/>
      <c r="BB4" s="11"/>
      <c r="BC4" s="11"/>
      <c r="BD4" s="11"/>
      <c r="BE4" s="11"/>
    </row>
    <row r="5" spans="1:57" ht="19.5" thickBot="1" x14ac:dyDescent="0.35">
      <c r="A5" s="316"/>
      <c r="B5" s="12"/>
      <c r="C5" s="12"/>
      <c r="D5" s="12"/>
      <c r="E5" s="12"/>
      <c r="F5" s="315" t="s">
        <v>46</v>
      </c>
      <c r="G5" s="13"/>
      <c r="H5" s="12"/>
      <c r="I5" s="12"/>
      <c r="J5" s="315" t="s">
        <v>47</v>
      </c>
      <c r="K5" s="13"/>
      <c r="L5" s="12"/>
      <c r="M5" s="12"/>
      <c r="N5" s="14"/>
      <c r="O5" s="13"/>
      <c r="P5" s="12"/>
      <c r="Q5" s="12"/>
      <c r="R5" s="14"/>
      <c r="S5" s="315" t="s">
        <v>48</v>
      </c>
      <c r="T5" s="12"/>
      <c r="U5" s="12"/>
      <c r="V5" s="12"/>
      <c r="W5" s="315" t="s">
        <v>49</v>
      </c>
      <c r="X5" s="308"/>
      <c r="Y5" s="309"/>
      <c r="Z5" s="309"/>
      <c r="AA5" s="310"/>
      <c r="AB5" s="308"/>
      <c r="AC5" s="309"/>
      <c r="AD5" s="309"/>
      <c r="AE5" s="310"/>
      <c r="AF5" s="319" t="s">
        <v>373</v>
      </c>
      <c r="AG5" s="13"/>
      <c r="AH5" s="12"/>
      <c r="AI5" s="14"/>
      <c r="AJ5" s="315" t="s">
        <v>374</v>
      </c>
      <c r="AK5" s="12"/>
      <c r="AL5" s="12"/>
      <c r="AM5" s="12"/>
      <c r="AN5" s="12"/>
      <c r="AO5" s="315" t="s">
        <v>50</v>
      </c>
      <c r="AP5" s="13"/>
      <c r="AQ5" s="12"/>
      <c r="AR5" s="12"/>
      <c r="AS5" s="315" t="s">
        <v>46</v>
      </c>
      <c r="AT5" s="15"/>
      <c r="AU5" s="16"/>
      <c r="AV5" s="16"/>
      <c r="AW5" s="315" t="s">
        <v>47</v>
      </c>
      <c r="AX5" s="12"/>
      <c r="AY5" s="12"/>
      <c r="AZ5" s="12"/>
      <c r="BA5" s="14"/>
      <c r="BB5" s="11"/>
      <c r="BC5" s="11"/>
      <c r="BD5" s="11"/>
      <c r="BE5" s="11"/>
    </row>
    <row r="6" spans="1:57" x14ac:dyDescent="0.25">
      <c r="A6" s="316"/>
      <c r="B6" s="306" t="s">
        <v>50</v>
      </c>
      <c r="C6" s="304" t="s">
        <v>51</v>
      </c>
      <c r="D6" s="304" t="s">
        <v>52</v>
      </c>
      <c r="E6" s="304" t="s">
        <v>53</v>
      </c>
      <c r="F6" s="316"/>
      <c r="G6" s="317" t="s">
        <v>54</v>
      </c>
      <c r="H6" s="311" t="s">
        <v>83</v>
      </c>
      <c r="I6" s="313" t="s">
        <v>55</v>
      </c>
      <c r="J6" s="316"/>
      <c r="K6" s="317" t="s">
        <v>56</v>
      </c>
      <c r="L6" s="311" t="s">
        <v>57</v>
      </c>
      <c r="M6" s="311" t="s">
        <v>58</v>
      </c>
      <c r="N6" s="313" t="s">
        <v>59</v>
      </c>
      <c r="O6" s="315" t="s">
        <v>50</v>
      </c>
      <c r="P6" s="304" t="s">
        <v>51</v>
      </c>
      <c r="Q6" s="304" t="s">
        <v>52</v>
      </c>
      <c r="R6" s="304" t="s">
        <v>53</v>
      </c>
      <c r="S6" s="316"/>
      <c r="T6" s="317" t="s">
        <v>60</v>
      </c>
      <c r="U6" s="311" t="s">
        <v>61</v>
      </c>
      <c r="V6" s="313" t="s">
        <v>62</v>
      </c>
      <c r="W6" s="316"/>
      <c r="X6" s="315" t="s">
        <v>63</v>
      </c>
      <c r="Y6" s="317" t="s">
        <v>64</v>
      </c>
      <c r="Z6" s="311" t="s">
        <v>65</v>
      </c>
      <c r="AA6" s="313" t="s">
        <v>372</v>
      </c>
      <c r="AB6" s="304" t="s">
        <v>63</v>
      </c>
      <c r="AC6" s="304" t="s">
        <v>64</v>
      </c>
      <c r="AD6" s="304" t="s">
        <v>65</v>
      </c>
      <c r="AE6" s="324" t="s">
        <v>66</v>
      </c>
      <c r="AF6" s="320"/>
      <c r="AG6" s="317" t="s">
        <v>54</v>
      </c>
      <c r="AH6" s="311" t="s">
        <v>83</v>
      </c>
      <c r="AI6" s="313" t="s">
        <v>55</v>
      </c>
      <c r="AJ6" s="316"/>
      <c r="AK6" s="317" t="s">
        <v>375</v>
      </c>
      <c r="AL6" s="311" t="s">
        <v>376</v>
      </c>
      <c r="AM6" s="311" t="s">
        <v>377</v>
      </c>
      <c r="AN6" s="313" t="s">
        <v>378</v>
      </c>
      <c r="AO6" s="316"/>
      <c r="AP6" s="317" t="s">
        <v>51</v>
      </c>
      <c r="AQ6" s="311" t="s">
        <v>52</v>
      </c>
      <c r="AR6" s="313" t="s">
        <v>53</v>
      </c>
      <c r="AS6" s="316"/>
      <c r="AT6" s="317" t="s">
        <v>54</v>
      </c>
      <c r="AU6" s="311" t="s">
        <v>83</v>
      </c>
      <c r="AV6" s="313" t="s">
        <v>55</v>
      </c>
      <c r="AW6" s="316"/>
      <c r="AX6" s="317" t="s">
        <v>56</v>
      </c>
      <c r="AY6" s="311" t="s">
        <v>57</v>
      </c>
      <c r="AZ6" s="311" t="s">
        <v>58</v>
      </c>
      <c r="BA6" s="313" t="s">
        <v>59</v>
      </c>
      <c r="BB6" s="11"/>
      <c r="BC6" s="11"/>
      <c r="BD6" s="11"/>
      <c r="BE6" s="11"/>
    </row>
    <row r="7" spans="1:57" x14ac:dyDescent="0.25">
      <c r="A7" s="316"/>
      <c r="B7" s="307"/>
      <c r="C7" s="305"/>
      <c r="D7" s="305"/>
      <c r="E7" s="305"/>
      <c r="F7" s="316"/>
      <c r="G7" s="318"/>
      <c r="H7" s="312"/>
      <c r="I7" s="314"/>
      <c r="J7" s="316"/>
      <c r="K7" s="318"/>
      <c r="L7" s="312"/>
      <c r="M7" s="312"/>
      <c r="N7" s="314"/>
      <c r="O7" s="316"/>
      <c r="P7" s="305"/>
      <c r="Q7" s="305"/>
      <c r="R7" s="305"/>
      <c r="S7" s="316"/>
      <c r="T7" s="318"/>
      <c r="U7" s="312"/>
      <c r="V7" s="314"/>
      <c r="W7" s="316"/>
      <c r="X7" s="316"/>
      <c r="Y7" s="318"/>
      <c r="Z7" s="312"/>
      <c r="AA7" s="314"/>
      <c r="AB7" s="305"/>
      <c r="AC7" s="305"/>
      <c r="AD7" s="305"/>
      <c r="AE7" s="325"/>
      <c r="AF7" s="320"/>
      <c r="AG7" s="318"/>
      <c r="AH7" s="312"/>
      <c r="AI7" s="314"/>
      <c r="AJ7" s="316"/>
      <c r="AK7" s="318"/>
      <c r="AL7" s="312"/>
      <c r="AM7" s="312"/>
      <c r="AN7" s="314"/>
      <c r="AO7" s="316"/>
      <c r="AP7" s="318"/>
      <c r="AQ7" s="312"/>
      <c r="AR7" s="314"/>
      <c r="AS7" s="316"/>
      <c r="AT7" s="318"/>
      <c r="AU7" s="312"/>
      <c r="AV7" s="314"/>
      <c r="AW7" s="316"/>
      <c r="AX7" s="318"/>
      <c r="AY7" s="312"/>
      <c r="AZ7" s="312"/>
      <c r="BA7" s="314"/>
      <c r="BB7" s="11"/>
      <c r="BC7" s="11"/>
      <c r="BD7" s="11"/>
      <c r="BE7" s="11"/>
    </row>
    <row r="8" spans="1:57" x14ac:dyDescent="0.25">
      <c r="A8" s="316"/>
      <c r="B8" s="307"/>
      <c r="C8" s="305"/>
      <c r="D8" s="305"/>
      <c r="E8" s="305"/>
      <c r="F8" s="316"/>
      <c r="G8" s="318"/>
      <c r="H8" s="312"/>
      <c r="I8" s="314"/>
      <c r="J8" s="316"/>
      <c r="K8" s="318"/>
      <c r="L8" s="312"/>
      <c r="M8" s="312"/>
      <c r="N8" s="314"/>
      <c r="O8" s="316"/>
      <c r="P8" s="305"/>
      <c r="Q8" s="305"/>
      <c r="R8" s="305"/>
      <c r="S8" s="316"/>
      <c r="T8" s="318"/>
      <c r="U8" s="312"/>
      <c r="V8" s="314"/>
      <c r="W8" s="316"/>
      <c r="X8" s="316"/>
      <c r="Y8" s="318"/>
      <c r="Z8" s="312"/>
      <c r="AA8" s="314"/>
      <c r="AB8" s="305"/>
      <c r="AC8" s="305"/>
      <c r="AD8" s="305"/>
      <c r="AE8" s="325"/>
      <c r="AF8" s="320"/>
      <c r="AG8" s="318"/>
      <c r="AH8" s="312"/>
      <c r="AI8" s="314"/>
      <c r="AJ8" s="316"/>
      <c r="AK8" s="318"/>
      <c r="AL8" s="312"/>
      <c r="AM8" s="312"/>
      <c r="AN8" s="314"/>
      <c r="AO8" s="316"/>
      <c r="AP8" s="318"/>
      <c r="AQ8" s="312"/>
      <c r="AR8" s="314"/>
      <c r="AS8" s="316"/>
      <c r="AT8" s="318"/>
      <c r="AU8" s="312"/>
      <c r="AV8" s="314"/>
      <c r="AW8" s="316"/>
      <c r="AX8" s="318"/>
      <c r="AY8" s="312"/>
      <c r="AZ8" s="312"/>
      <c r="BA8" s="314"/>
      <c r="BB8" s="11"/>
      <c r="BC8" s="11"/>
      <c r="BD8" s="11"/>
      <c r="BE8" s="11"/>
    </row>
    <row r="9" spans="1:57" x14ac:dyDescent="0.25">
      <c r="A9" s="316"/>
      <c r="B9" s="307"/>
      <c r="C9" s="305"/>
      <c r="D9" s="305"/>
      <c r="E9" s="305"/>
      <c r="F9" s="316"/>
      <c r="G9" s="318"/>
      <c r="H9" s="312"/>
      <c r="I9" s="314"/>
      <c r="J9" s="316"/>
      <c r="K9" s="318"/>
      <c r="L9" s="312"/>
      <c r="M9" s="312"/>
      <c r="N9" s="314"/>
      <c r="O9" s="316"/>
      <c r="P9" s="305"/>
      <c r="Q9" s="305"/>
      <c r="R9" s="305"/>
      <c r="S9" s="316"/>
      <c r="T9" s="318"/>
      <c r="U9" s="312"/>
      <c r="V9" s="314"/>
      <c r="W9" s="316"/>
      <c r="X9" s="316"/>
      <c r="Y9" s="318"/>
      <c r="Z9" s="312"/>
      <c r="AA9" s="314"/>
      <c r="AB9" s="305"/>
      <c r="AC9" s="305"/>
      <c r="AD9" s="305"/>
      <c r="AE9" s="325"/>
      <c r="AF9" s="320"/>
      <c r="AG9" s="318"/>
      <c r="AH9" s="312"/>
      <c r="AI9" s="314"/>
      <c r="AJ9" s="316"/>
      <c r="AK9" s="318"/>
      <c r="AL9" s="312"/>
      <c r="AM9" s="312"/>
      <c r="AN9" s="314"/>
      <c r="AO9" s="316"/>
      <c r="AP9" s="318"/>
      <c r="AQ9" s="312"/>
      <c r="AR9" s="314"/>
      <c r="AS9" s="316"/>
      <c r="AT9" s="318"/>
      <c r="AU9" s="312"/>
      <c r="AV9" s="314"/>
      <c r="AW9" s="316"/>
      <c r="AX9" s="318"/>
      <c r="AY9" s="312"/>
      <c r="AZ9" s="312"/>
      <c r="BA9" s="314"/>
      <c r="BB9" s="11"/>
      <c r="BC9" s="11"/>
      <c r="BD9" s="11"/>
      <c r="BE9" s="11"/>
    </row>
    <row r="10" spans="1:57" x14ac:dyDescent="0.25">
      <c r="A10" s="316"/>
      <c r="B10" s="307"/>
      <c r="C10" s="305"/>
      <c r="D10" s="305"/>
      <c r="E10" s="305"/>
      <c r="F10" s="316"/>
      <c r="G10" s="318"/>
      <c r="H10" s="312"/>
      <c r="I10" s="314"/>
      <c r="J10" s="316"/>
      <c r="K10" s="318"/>
      <c r="L10" s="312"/>
      <c r="M10" s="312"/>
      <c r="N10" s="314"/>
      <c r="O10" s="316"/>
      <c r="P10" s="305"/>
      <c r="Q10" s="305"/>
      <c r="R10" s="305"/>
      <c r="S10" s="316"/>
      <c r="T10" s="318"/>
      <c r="U10" s="312"/>
      <c r="V10" s="314"/>
      <c r="W10" s="316"/>
      <c r="X10" s="316"/>
      <c r="Y10" s="318"/>
      <c r="Z10" s="312"/>
      <c r="AA10" s="314"/>
      <c r="AB10" s="305"/>
      <c r="AC10" s="305"/>
      <c r="AD10" s="305"/>
      <c r="AE10" s="325"/>
      <c r="AF10" s="320"/>
      <c r="AG10" s="318"/>
      <c r="AH10" s="312"/>
      <c r="AI10" s="314"/>
      <c r="AJ10" s="316"/>
      <c r="AK10" s="318"/>
      <c r="AL10" s="312"/>
      <c r="AM10" s="312"/>
      <c r="AN10" s="314"/>
      <c r="AO10" s="316"/>
      <c r="AP10" s="318"/>
      <c r="AQ10" s="312"/>
      <c r="AR10" s="314"/>
      <c r="AS10" s="316"/>
      <c r="AT10" s="318"/>
      <c r="AU10" s="312"/>
      <c r="AV10" s="314"/>
      <c r="AW10" s="316"/>
      <c r="AX10" s="318"/>
      <c r="AY10" s="312"/>
      <c r="AZ10" s="312"/>
      <c r="BA10" s="314"/>
      <c r="BB10" s="11"/>
      <c r="BC10" s="11"/>
      <c r="BD10" s="11"/>
      <c r="BE10" s="11"/>
    </row>
    <row r="11" spans="1:57" x14ac:dyDescent="0.25">
      <c r="A11" s="316"/>
      <c r="B11" s="307"/>
      <c r="C11" s="305"/>
      <c r="D11" s="305"/>
      <c r="E11" s="305"/>
      <c r="F11" s="316"/>
      <c r="G11" s="318"/>
      <c r="H11" s="312"/>
      <c r="I11" s="314"/>
      <c r="J11" s="316"/>
      <c r="K11" s="318"/>
      <c r="L11" s="312"/>
      <c r="M11" s="312"/>
      <c r="N11" s="314"/>
      <c r="O11" s="316"/>
      <c r="P11" s="305"/>
      <c r="Q11" s="305"/>
      <c r="R11" s="305"/>
      <c r="S11" s="316"/>
      <c r="T11" s="318"/>
      <c r="U11" s="312"/>
      <c r="V11" s="314"/>
      <c r="W11" s="316"/>
      <c r="X11" s="316"/>
      <c r="Y11" s="318"/>
      <c r="Z11" s="312"/>
      <c r="AA11" s="314"/>
      <c r="AB11" s="305"/>
      <c r="AC11" s="305"/>
      <c r="AD11" s="305"/>
      <c r="AE11" s="325"/>
      <c r="AF11" s="320"/>
      <c r="AG11" s="318"/>
      <c r="AH11" s="312"/>
      <c r="AI11" s="314"/>
      <c r="AJ11" s="316"/>
      <c r="AK11" s="318"/>
      <c r="AL11" s="312"/>
      <c r="AM11" s="312"/>
      <c r="AN11" s="314"/>
      <c r="AO11" s="316"/>
      <c r="AP11" s="318"/>
      <c r="AQ11" s="312"/>
      <c r="AR11" s="314"/>
      <c r="AS11" s="316"/>
      <c r="AT11" s="318"/>
      <c r="AU11" s="312"/>
      <c r="AV11" s="314"/>
      <c r="AW11" s="316"/>
      <c r="AX11" s="318"/>
      <c r="AY11" s="312"/>
      <c r="AZ11" s="312"/>
      <c r="BA11" s="314"/>
      <c r="BB11" s="11"/>
      <c r="BC11" s="11"/>
      <c r="BD11" s="11"/>
      <c r="BE11" s="11"/>
    </row>
    <row r="12" spans="1:57" x14ac:dyDescent="0.25">
      <c r="A12" s="316"/>
      <c r="B12" s="307"/>
      <c r="C12" s="305"/>
      <c r="D12" s="305"/>
      <c r="E12" s="305"/>
      <c r="F12" s="316"/>
      <c r="G12" s="318"/>
      <c r="H12" s="312"/>
      <c r="I12" s="314"/>
      <c r="J12" s="316"/>
      <c r="K12" s="318"/>
      <c r="L12" s="312"/>
      <c r="M12" s="312"/>
      <c r="N12" s="314"/>
      <c r="O12" s="316"/>
      <c r="P12" s="305"/>
      <c r="Q12" s="305"/>
      <c r="R12" s="305"/>
      <c r="S12" s="316"/>
      <c r="T12" s="318"/>
      <c r="U12" s="312"/>
      <c r="V12" s="314"/>
      <c r="W12" s="316"/>
      <c r="X12" s="316"/>
      <c r="Y12" s="318"/>
      <c r="Z12" s="312"/>
      <c r="AA12" s="314"/>
      <c r="AB12" s="305"/>
      <c r="AC12" s="305"/>
      <c r="AD12" s="305"/>
      <c r="AE12" s="325"/>
      <c r="AF12" s="320"/>
      <c r="AG12" s="318"/>
      <c r="AH12" s="312"/>
      <c r="AI12" s="314"/>
      <c r="AJ12" s="316"/>
      <c r="AK12" s="318"/>
      <c r="AL12" s="312"/>
      <c r="AM12" s="312"/>
      <c r="AN12" s="314"/>
      <c r="AO12" s="316"/>
      <c r="AP12" s="318"/>
      <c r="AQ12" s="312"/>
      <c r="AR12" s="314"/>
      <c r="AS12" s="316"/>
      <c r="AT12" s="318"/>
      <c r="AU12" s="312"/>
      <c r="AV12" s="314"/>
      <c r="AW12" s="316"/>
      <c r="AX12" s="318"/>
      <c r="AY12" s="312"/>
      <c r="AZ12" s="312"/>
      <c r="BA12" s="314"/>
      <c r="BB12" s="11"/>
      <c r="BC12" s="11"/>
      <c r="BD12" s="11"/>
      <c r="BE12" s="11"/>
    </row>
    <row r="13" spans="1:57" ht="15.75" thickBot="1" x14ac:dyDescent="0.3">
      <c r="A13" s="316"/>
      <c r="B13" s="307"/>
      <c r="C13" s="305"/>
      <c r="D13" s="305"/>
      <c r="E13" s="305"/>
      <c r="F13" s="316"/>
      <c r="G13" s="318"/>
      <c r="H13" s="312"/>
      <c r="I13" s="314"/>
      <c r="J13" s="316"/>
      <c r="K13" s="318"/>
      <c r="L13" s="312"/>
      <c r="M13" s="312"/>
      <c r="N13" s="314"/>
      <c r="O13" s="316"/>
      <c r="P13" s="305"/>
      <c r="Q13" s="305"/>
      <c r="R13" s="305"/>
      <c r="S13" s="316"/>
      <c r="T13" s="318"/>
      <c r="U13" s="312"/>
      <c r="V13" s="314"/>
      <c r="W13" s="316"/>
      <c r="X13" s="316"/>
      <c r="Y13" s="318"/>
      <c r="Z13" s="312"/>
      <c r="AA13" s="314"/>
      <c r="AB13" s="305"/>
      <c r="AC13" s="305"/>
      <c r="AD13" s="305"/>
      <c r="AE13" s="325"/>
      <c r="AF13" s="320"/>
      <c r="AG13" s="318"/>
      <c r="AH13" s="312"/>
      <c r="AI13" s="314"/>
      <c r="AJ13" s="316"/>
      <c r="AK13" s="318"/>
      <c r="AL13" s="312"/>
      <c r="AM13" s="312"/>
      <c r="AN13" s="314"/>
      <c r="AO13" s="316"/>
      <c r="AP13" s="318"/>
      <c r="AQ13" s="312"/>
      <c r="AR13" s="314"/>
      <c r="AS13" s="316"/>
      <c r="AT13" s="318"/>
      <c r="AU13" s="312"/>
      <c r="AV13" s="314"/>
      <c r="AW13" s="316"/>
      <c r="AX13" s="318"/>
      <c r="AY13" s="312"/>
      <c r="AZ13" s="312"/>
      <c r="BA13" s="314"/>
      <c r="BB13" s="11"/>
      <c r="BC13" s="11"/>
      <c r="BD13" s="11"/>
      <c r="BE13" s="11"/>
    </row>
    <row r="14" spans="1:57" ht="18.75" x14ac:dyDescent="0.3">
      <c r="A14" s="20"/>
      <c r="B14" s="23">
        <v>1</v>
      </c>
      <c r="C14" s="23">
        <v>2</v>
      </c>
      <c r="D14" s="23">
        <v>3</v>
      </c>
      <c r="E14" s="23">
        <v>4</v>
      </c>
      <c r="F14" s="23">
        <v>5</v>
      </c>
      <c r="G14" s="23">
        <v>6</v>
      </c>
      <c r="H14" s="23">
        <v>7</v>
      </c>
      <c r="I14" s="23">
        <v>8</v>
      </c>
      <c r="J14" s="23">
        <v>9</v>
      </c>
      <c r="K14" s="23">
        <v>10</v>
      </c>
      <c r="L14" s="23">
        <v>11</v>
      </c>
      <c r="M14" s="23">
        <v>12</v>
      </c>
      <c r="N14" s="23">
        <v>13</v>
      </c>
      <c r="O14" s="23">
        <v>14</v>
      </c>
      <c r="P14" s="23">
        <v>15</v>
      </c>
      <c r="Q14" s="23">
        <v>16</v>
      </c>
      <c r="R14" s="23">
        <v>17</v>
      </c>
      <c r="S14" s="23">
        <v>18</v>
      </c>
      <c r="T14" s="23">
        <v>19</v>
      </c>
      <c r="U14" s="23">
        <v>20</v>
      </c>
      <c r="V14" s="23">
        <v>21</v>
      </c>
      <c r="W14" s="23">
        <v>22</v>
      </c>
      <c r="X14" s="23">
        <v>23</v>
      </c>
      <c r="Y14" s="23">
        <v>24</v>
      </c>
      <c r="Z14" s="23">
        <v>25</v>
      </c>
      <c r="AA14" s="23">
        <v>26</v>
      </c>
      <c r="AB14" s="23">
        <v>27</v>
      </c>
      <c r="AC14" s="23">
        <v>28</v>
      </c>
      <c r="AD14" s="23">
        <v>29</v>
      </c>
      <c r="AE14" s="23">
        <v>30</v>
      </c>
      <c r="AF14" s="23">
        <v>31</v>
      </c>
      <c r="AG14" s="23">
        <v>32</v>
      </c>
      <c r="AH14" s="23">
        <v>33</v>
      </c>
      <c r="AI14" s="23">
        <v>34</v>
      </c>
      <c r="AJ14" s="23">
        <v>35</v>
      </c>
      <c r="AK14" s="23">
        <v>36</v>
      </c>
      <c r="AL14" s="23">
        <v>37</v>
      </c>
      <c r="AM14" s="23">
        <v>38</v>
      </c>
      <c r="AN14" s="23">
        <v>39</v>
      </c>
      <c r="AO14" s="23">
        <v>40</v>
      </c>
      <c r="AP14" s="23">
        <v>41</v>
      </c>
      <c r="AQ14" s="23">
        <v>42</v>
      </c>
      <c r="AR14" s="23">
        <v>43</v>
      </c>
      <c r="AS14" s="23">
        <v>44</v>
      </c>
      <c r="AT14" s="23">
        <v>45</v>
      </c>
      <c r="AU14" s="23">
        <v>46</v>
      </c>
      <c r="AV14" s="23">
        <v>47</v>
      </c>
      <c r="AW14" s="23">
        <v>48</v>
      </c>
      <c r="AX14" s="23">
        <v>49</v>
      </c>
      <c r="AY14" s="23">
        <v>50</v>
      </c>
      <c r="AZ14" s="23">
        <v>51</v>
      </c>
      <c r="BA14" s="24">
        <v>52</v>
      </c>
      <c r="BB14" s="11"/>
      <c r="BC14" s="11"/>
      <c r="BD14" s="11"/>
      <c r="BE14" s="11"/>
    </row>
    <row r="15" spans="1:57" ht="18.75" x14ac:dyDescent="0.3">
      <c r="A15" s="17">
        <v>1</v>
      </c>
      <c r="B15" s="18"/>
      <c r="C15" s="18"/>
      <c r="D15" s="18"/>
      <c r="E15" s="18"/>
      <c r="F15" s="18"/>
      <c r="G15" s="18"/>
      <c r="H15" s="18"/>
      <c r="I15" s="5"/>
      <c r="J15" s="18"/>
      <c r="K15" s="18"/>
      <c r="L15" s="18"/>
      <c r="M15" s="18"/>
      <c r="N15" s="18"/>
      <c r="O15" s="18"/>
      <c r="P15" s="18"/>
      <c r="Q15" s="25"/>
      <c r="R15" s="25"/>
      <c r="S15" s="5" t="s">
        <v>81</v>
      </c>
      <c r="T15" s="5" t="s">
        <v>81</v>
      </c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5"/>
      <c r="AK15" s="25"/>
      <c r="AL15" s="25"/>
      <c r="AM15" s="25"/>
      <c r="AN15" s="25"/>
      <c r="AO15" s="25"/>
      <c r="AP15" s="25"/>
      <c r="AQ15" s="5" t="s">
        <v>80</v>
      </c>
      <c r="AR15" s="5" t="s">
        <v>80</v>
      </c>
      <c r="AS15" s="5" t="s">
        <v>81</v>
      </c>
      <c r="AT15" s="5" t="s">
        <v>81</v>
      </c>
      <c r="AU15" s="5" t="s">
        <v>81</v>
      </c>
      <c r="AV15" s="5" t="s">
        <v>81</v>
      </c>
      <c r="AW15" s="5" t="s">
        <v>81</v>
      </c>
      <c r="AX15" s="5" t="s">
        <v>81</v>
      </c>
      <c r="AY15" s="5" t="s">
        <v>81</v>
      </c>
      <c r="AZ15" s="5" t="s">
        <v>81</v>
      </c>
      <c r="BA15" s="5" t="s">
        <v>81</v>
      </c>
      <c r="BB15" s="11"/>
      <c r="BC15" s="11"/>
      <c r="BD15" s="11"/>
      <c r="BE15" s="11"/>
    </row>
    <row r="16" spans="1:57" ht="18.75" x14ac:dyDescent="0.3">
      <c r="A16" s="17">
        <v>2</v>
      </c>
      <c r="B16" s="17"/>
      <c r="C16" s="17"/>
      <c r="D16" s="17"/>
      <c r="E16" s="17"/>
      <c r="F16" s="17"/>
      <c r="G16" s="17"/>
      <c r="H16" s="17"/>
      <c r="I16" s="5"/>
      <c r="J16" s="17"/>
      <c r="K16" s="17"/>
      <c r="L16" s="17"/>
      <c r="M16" s="17"/>
      <c r="N16" s="17"/>
      <c r="O16" s="17"/>
      <c r="P16" s="17"/>
      <c r="Q16" s="25"/>
      <c r="R16" s="25"/>
      <c r="S16" s="5" t="s">
        <v>81</v>
      </c>
      <c r="T16" s="5" t="s">
        <v>81</v>
      </c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25"/>
      <c r="AL16" s="25"/>
      <c r="AM16" s="25"/>
      <c r="AN16" s="25"/>
      <c r="AO16" s="25"/>
      <c r="AP16" s="25"/>
      <c r="AQ16" s="5" t="s">
        <v>80</v>
      </c>
      <c r="AR16" s="5" t="s">
        <v>80</v>
      </c>
      <c r="AS16" s="5" t="s">
        <v>81</v>
      </c>
      <c r="AT16" s="5" t="s">
        <v>81</v>
      </c>
      <c r="AU16" s="5" t="s">
        <v>81</v>
      </c>
      <c r="AV16" s="5" t="s">
        <v>81</v>
      </c>
      <c r="AW16" s="5" t="s">
        <v>81</v>
      </c>
      <c r="AX16" s="5" t="s">
        <v>81</v>
      </c>
      <c r="AY16" s="5" t="s">
        <v>81</v>
      </c>
      <c r="AZ16" s="5" t="s">
        <v>81</v>
      </c>
      <c r="BA16" s="5" t="s">
        <v>81</v>
      </c>
      <c r="BB16" s="11"/>
      <c r="BC16" s="11"/>
      <c r="BD16" s="11"/>
      <c r="BE16" s="11"/>
    </row>
    <row r="17" spans="1:57" ht="18.75" x14ac:dyDescent="0.3">
      <c r="A17" s="17">
        <v>3</v>
      </c>
      <c r="B17" s="17"/>
      <c r="C17" s="17"/>
      <c r="D17" s="17"/>
      <c r="E17" s="17"/>
      <c r="F17" s="17"/>
      <c r="G17" s="17"/>
      <c r="H17" s="17"/>
      <c r="I17" s="5"/>
      <c r="J17" s="17"/>
      <c r="K17" s="17"/>
      <c r="L17" s="17"/>
      <c r="M17" s="17"/>
      <c r="N17" s="17"/>
      <c r="O17" s="17"/>
      <c r="P17" s="17"/>
      <c r="Q17" s="25"/>
      <c r="R17" s="25"/>
      <c r="S17" s="5" t="s">
        <v>81</v>
      </c>
      <c r="T17" s="5" t="s">
        <v>81</v>
      </c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5" t="s">
        <v>75</v>
      </c>
      <c r="AG17" s="5" t="s">
        <v>75</v>
      </c>
      <c r="AH17" s="5" t="s">
        <v>75</v>
      </c>
      <c r="AI17" s="5" t="s">
        <v>75</v>
      </c>
      <c r="AJ17" s="5" t="s">
        <v>75</v>
      </c>
      <c r="AK17" s="5" t="s">
        <v>75</v>
      </c>
      <c r="AL17" s="5" t="s">
        <v>77</v>
      </c>
      <c r="AM17" s="5" t="s">
        <v>77</v>
      </c>
      <c r="AN17" s="5" t="s">
        <v>77</v>
      </c>
      <c r="AO17" s="5" t="s">
        <v>77</v>
      </c>
      <c r="AP17" s="5" t="s">
        <v>77</v>
      </c>
      <c r="AQ17" s="5" t="s">
        <v>77</v>
      </c>
      <c r="AR17" s="5" t="s">
        <v>80</v>
      </c>
      <c r="AS17" s="5" t="s">
        <v>80</v>
      </c>
      <c r="AT17" s="5" t="s">
        <v>81</v>
      </c>
      <c r="AU17" s="5" t="s">
        <v>81</v>
      </c>
      <c r="AV17" s="5" t="s">
        <v>81</v>
      </c>
      <c r="AW17" s="5" t="s">
        <v>81</v>
      </c>
      <c r="AX17" s="5" t="s">
        <v>81</v>
      </c>
      <c r="AY17" s="5" t="s">
        <v>81</v>
      </c>
      <c r="AZ17" s="5" t="s">
        <v>81</v>
      </c>
      <c r="BA17" s="5" t="s">
        <v>81</v>
      </c>
      <c r="BB17" s="11"/>
      <c r="BC17" s="11"/>
      <c r="BD17" s="11"/>
      <c r="BE17" s="11"/>
    </row>
    <row r="18" spans="1:57" ht="18.75" x14ac:dyDescent="0.3">
      <c r="A18" s="17">
        <v>4</v>
      </c>
      <c r="B18" s="17"/>
      <c r="C18" s="17"/>
      <c r="D18" s="17"/>
      <c r="E18" s="17"/>
      <c r="F18" s="17"/>
      <c r="G18" s="17"/>
      <c r="H18" s="17"/>
      <c r="I18" s="5"/>
      <c r="J18" s="17"/>
      <c r="K18" s="17"/>
      <c r="L18" s="17"/>
      <c r="M18" s="17"/>
      <c r="N18" s="17"/>
      <c r="O18" s="17"/>
      <c r="P18" s="17"/>
      <c r="Q18" s="25"/>
      <c r="R18" s="25"/>
      <c r="S18" s="5" t="s">
        <v>81</v>
      </c>
      <c r="T18" s="5" t="s">
        <v>81</v>
      </c>
      <c r="U18" s="5" t="s">
        <v>75</v>
      </c>
      <c r="V18" s="5" t="s">
        <v>75</v>
      </c>
      <c r="W18" s="5" t="s">
        <v>77</v>
      </c>
      <c r="X18" s="5" t="s">
        <v>77</v>
      </c>
      <c r="Y18" s="5" t="s">
        <v>77</v>
      </c>
      <c r="Z18" s="5" t="s">
        <v>77</v>
      </c>
      <c r="AA18" s="5" t="s">
        <v>77</v>
      </c>
      <c r="AB18" s="5" t="s">
        <v>77</v>
      </c>
      <c r="AC18" s="5" t="s">
        <v>77</v>
      </c>
      <c r="AD18" s="5" t="s">
        <v>77</v>
      </c>
      <c r="AE18" s="5" t="s">
        <v>77</v>
      </c>
      <c r="AF18" s="5" t="s">
        <v>77</v>
      </c>
      <c r="AG18" s="5" t="s">
        <v>77</v>
      </c>
      <c r="AH18" s="5" t="s">
        <v>80</v>
      </c>
      <c r="AI18" s="5" t="s">
        <v>79</v>
      </c>
      <c r="AJ18" s="5" t="s">
        <v>79</v>
      </c>
      <c r="AK18" s="5" t="s">
        <v>79</v>
      </c>
      <c r="AL18" s="5" t="s">
        <v>79</v>
      </c>
      <c r="AM18" s="5" t="s">
        <v>82</v>
      </c>
      <c r="AN18" s="5" t="s">
        <v>82</v>
      </c>
      <c r="AO18" s="5" t="s">
        <v>82</v>
      </c>
      <c r="AP18" s="5" t="s">
        <v>82</v>
      </c>
      <c r="AQ18" s="5" t="s">
        <v>82</v>
      </c>
      <c r="AR18" s="5" t="s">
        <v>82</v>
      </c>
      <c r="AS18" s="25"/>
      <c r="AT18" s="25"/>
      <c r="AU18" s="25"/>
      <c r="AV18" s="25"/>
      <c r="AW18" s="25"/>
      <c r="AX18" s="25"/>
      <c r="AY18" s="25"/>
      <c r="AZ18" s="25"/>
      <c r="BA18" s="25"/>
      <c r="BB18" s="11"/>
      <c r="BC18" s="11"/>
      <c r="BD18" s="11"/>
      <c r="BE18" s="11"/>
    </row>
    <row r="19" spans="1:57" x14ac:dyDescent="0.25">
      <c r="A19" s="1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  <c r="AZ19" s="11"/>
      <c r="BA19" s="11"/>
      <c r="BB19" s="11"/>
      <c r="BC19" s="11"/>
      <c r="BD19" s="11"/>
      <c r="BE19" s="11"/>
    </row>
    <row r="20" spans="1:57" x14ac:dyDescent="0.25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  <c r="BC20" s="11"/>
      <c r="BD20" s="11"/>
      <c r="BE20" s="11"/>
    </row>
    <row r="21" spans="1:57" ht="18.75" x14ac:dyDescent="0.3">
      <c r="A21" s="11"/>
      <c r="B21" s="321" t="s">
        <v>71</v>
      </c>
      <c r="C21" s="321"/>
      <c r="D21" s="321"/>
      <c r="E21" s="321"/>
      <c r="F21" s="321"/>
      <c r="G21" s="321"/>
      <c r="H21" s="321"/>
      <c r="I21" s="32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1"/>
      <c r="AY21" s="11"/>
      <c r="AZ21" s="11"/>
      <c r="BA21" s="11"/>
      <c r="BB21" s="11"/>
      <c r="BC21" s="11"/>
      <c r="BD21" s="11"/>
      <c r="BE21" s="11"/>
    </row>
    <row r="22" spans="1:57" x14ac:dyDescent="0.25">
      <c r="A22" s="11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11"/>
      <c r="AQ22" s="11"/>
      <c r="AR22" s="11"/>
      <c r="AS22" s="11"/>
      <c r="AT22" s="11"/>
      <c r="AU22" s="11"/>
      <c r="AV22" s="11"/>
      <c r="AW22" s="11"/>
      <c r="AX22" s="11"/>
      <c r="AY22" s="11"/>
      <c r="AZ22" s="11"/>
      <c r="BA22" s="11"/>
      <c r="BB22" s="11"/>
      <c r="BC22" s="11"/>
      <c r="BD22" s="11"/>
      <c r="BE22" s="11"/>
    </row>
    <row r="23" spans="1:57" ht="47.25" customHeight="1" x14ac:dyDescent="0.3">
      <c r="A23" s="16"/>
      <c r="B23" s="295" t="s">
        <v>68</v>
      </c>
      <c r="C23" s="296"/>
      <c r="D23" s="296"/>
      <c r="E23" s="296"/>
      <c r="F23" s="295" t="s">
        <v>67</v>
      </c>
      <c r="G23" s="296"/>
      <c r="H23" s="296"/>
      <c r="I23" s="297"/>
      <c r="J23" s="297"/>
      <c r="K23" s="297"/>
      <c r="L23" s="295" t="s">
        <v>102</v>
      </c>
      <c r="M23" s="296"/>
      <c r="N23" s="296"/>
      <c r="O23" s="296"/>
      <c r="P23" s="296"/>
      <c r="Q23" s="296"/>
      <c r="S23" s="295" t="s">
        <v>103</v>
      </c>
      <c r="T23" s="296"/>
      <c r="U23" s="296"/>
      <c r="V23" s="296"/>
      <c r="W23" s="296"/>
      <c r="X23" s="326" t="s">
        <v>69</v>
      </c>
      <c r="Y23" s="326"/>
      <c r="Z23" s="326"/>
      <c r="AA23" s="326"/>
      <c r="AB23" s="326"/>
      <c r="AC23" s="326"/>
      <c r="AD23" s="326"/>
      <c r="AE23" s="295" t="s">
        <v>104</v>
      </c>
      <c r="AF23" s="327"/>
      <c r="AG23" s="327"/>
      <c r="AH23" s="327"/>
      <c r="AJ23" s="295" t="s">
        <v>70</v>
      </c>
      <c r="AK23" s="296"/>
      <c r="AL23" s="296"/>
      <c r="AM23" s="296"/>
      <c r="AN23" s="26"/>
      <c r="AO23" s="326" t="s">
        <v>23</v>
      </c>
      <c r="AP23" s="326"/>
      <c r="AQ23" s="326"/>
      <c r="AS23" s="21"/>
      <c r="AY23" s="21"/>
      <c r="AZ23" s="21"/>
      <c r="BA23" s="21"/>
      <c r="BB23" s="11"/>
      <c r="BC23" s="11"/>
      <c r="BD23" s="11"/>
      <c r="BE23" s="11"/>
    </row>
    <row r="24" spans="1:57" ht="18.75" x14ac:dyDescent="0.3">
      <c r="A24" s="16"/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S24" s="16"/>
      <c r="T24" s="16"/>
      <c r="U24" s="16"/>
      <c r="W24" s="16"/>
      <c r="X24" s="16"/>
      <c r="Y24" s="16"/>
      <c r="Z24" s="16"/>
      <c r="AA24" s="16"/>
      <c r="AB24" s="16"/>
      <c r="AC24" s="16"/>
      <c r="AD24" s="16"/>
      <c r="AE24" s="16"/>
      <c r="AJ24" s="16"/>
      <c r="AK24" s="16"/>
      <c r="AN24" s="16"/>
      <c r="AO24" s="16"/>
      <c r="AP24" s="16"/>
      <c r="AQ24" s="16"/>
      <c r="AS24" s="16"/>
      <c r="AY24" s="16"/>
      <c r="AZ24" s="16"/>
      <c r="BA24" s="16"/>
      <c r="BB24" s="11"/>
      <c r="BC24" s="11"/>
      <c r="BD24" s="11"/>
      <c r="BE24" s="11"/>
    </row>
    <row r="25" spans="1:57" ht="18.75" x14ac:dyDescent="0.3">
      <c r="A25" s="16"/>
      <c r="B25" s="16"/>
      <c r="D25" s="18"/>
      <c r="E25" s="16"/>
      <c r="F25" s="11"/>
      <c r="G25" s="5" t="s">
        <v>72</v>
      </c>
      <c r="H25" s="16"/>
      <c r="I25" s="16"/>
      <c r="J25" s="5" t="s">
        <v>75</v>
      </c>
      <c r="K25" s="16"/>
      <c r="L25" s="16"/>
      <c r="M25" s="16"/>
      <c r="N25" s="5" t="s">
        <v>76</v>
      </c>
      <c r="O25" s="16"/>
      <c r="P25" s="16"/>
      <c r="Q25" s="5" t="s">
        <v>77</v>
      </c>
      <c r="S25" s="16"/>
      <c r="T25" s="16"/>
      <c r="U25" s="5" t="s">
        <v>79</v>
      </c>
      <c r="W25" s="16"/>
      <c r="X25" s="16"/>
      <c r="Y25" s="16"/>
      <c r="Z25" s="16"/>
      <c r="AA25" s="5" t="s">
        <v>80</v>
      </c>
      <c r="AB25" s="16"/>
      <c r="AC25" s="16"/>
      <c r="AD25" s="16"/>
      <c r="AE25" s="16"/>
      <c r="AF25" s="25" t="s">
        <v>101</v>
      </c>
      <c r="AJ25" s="16"/>
      <c r="AK25" s="5" t="s">
        <v>82</v>
      </c>
      <c r="AO25" s="16"/>
      <c r="AP25" s="5" t="s">
        <v>81</v>
      </c>
      <c r="AQ25" s="16"/>
      <c r="AS25" s="16"/>
      <c r="AY25" s="16"/>
      <c r="AZ25" s="16"/>
      <c r="BA25" s="16"/>
      <c r="BB25" s="11"/>
      <c r="BC25" s="11"/>
      <c r="BD25" s="11"/>
      <c r="BE25" s="11"/>
    </row>
    <row r="26" spans="1:57" ht="18.75" x14ac:dyDescent="0.3">
      <c r="A26" s="16"/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S26" s="16"/>
      <c r="T26" s="16"/>
      <c r="U26" s="16"/>
      <c r="W26" s="16"/>
      <c r="X26" s="16"/>
      <c r="Y26" s="16"/>
      <c r="Z26" s="16"/>
      <c r="AA26" s="16"/>
      <c r="AB26" s="16"/>
      <c r="AC26" s="16"/>
      <c r="AD26" s="16"/>
      <c r="AE26" s="4"/>
      <c r="AF26" s="4"/>
      <c r="AG26" s="4"/>
      <c r="AH26" s="4"/>
      <c r="AJ26" s="16"/>
      <c r="AK26" s="16"/>
      <c r="AN26" s="16"/>
      <c r="AS26" s="16"/>
      <c r="AY26" s="16"/>
      <c r="AZ26" s="16"/>
      <c r="BA26" s="16"/>
      <c r="BB26" s="11"/>
      <c r="BC26" s="11"/>
      <c r="BD26" s="11"/>
      <c r="BE26" s="11"/>
    </row>
    <row r="27" spans="1:57" ht="18.75" customHeight="1" x14ac:dyDescent="0.3">
      <c r="A27" s="16"/>
      <c r="B27" s="19"/>
      <c r="C27" s="19"/>
      <c r="D27" s="19"/>
      <c r="E27" s="19"/>
      <c r="F27" s="29" t="s">
        <v>78</v>
      </c>
      <c r="G27" s="29"/>
      <c r="H27" s="29"/>
      <c r="I27" s="293" t="s">
        <v>111</v>
      </c>
      <c r="J27" s="294"/>
      <c r="K27" s="294"/>
      <c r="L27" s="29"/>
      <c r="M27" s="30" t="s">
        <v>78</v>
      </c>
      <c r="N27" s="30"/>
      <c r="O27" s="293" t="s">
        <v>111</v>
      </c>
      <c r="P27" s="298"/>
      <c r="Q27" s="298"/>
      <c r="R27" s="298"/>
      <c r="S27" s="19"/>
      <c r="T27" s="19"/>
      <c r="U27" s="19"/>
      <c r="V27" s="19"/>
      <c r="W27" s="19"/>
      <c r="X27" s="19"/>
      <c r="AD27" s="19"/>
      <c r="AE27" s="19"/>
      <c r="AF27" s="19"/>
      <c r="AG27" s="19"/>
      <c r="AH27" s="19"/>
      <c r="AI27" s="19"/>
      <c r="AJ27" s="19"/>
      <c r="AK27" s="19"/>
      <c r="AN27" s="19"/>
      <c r="AS27" s="19"/>
      <c r="AY27" s="19"/>
      <c r="AZ27" s="19"/>
      <c r="BA27" s="19"/>
      <c r="BB27" s="11"/>
      <c r="BC27" s="11"/>
      <c r="BD27" s="11"/>
      <c r="BE27" s="11"/>
    </row>
    <row r="28" spans="1:57" ht="18.75" x14ac:dyDescent="0.3">
      <c r="A28" s="16"/>
      <c r="B28" s="19"/>
      <c r="C28" s="19"/>
      <c r="D28" s="19"/>
      <c r="E28" s="19"/>
      <c r="F28" s="293" t="s">
        <v>73</v>
      </c>
      <c r="G28" s="294"/>
      <c r="H28" s="294"/>
      <c r="I28" s="293" t="s">
        <v>74</v>
      </c>
      <c r="J28" s="294"/>
      <c r="K28" s="294"/>
      <c r="L28" s="29"/>
      <c r="M28" s="30" t="s">
        <v>73</v>
      </c>
      <c r="N28" s="30"/>
      <c r="O28" s="30"/>
      <c r="P28" s="30" t="s">
        <v>74</v>
      </c>
      <c r="Q28" s="30"/>
      <c r="R28" s="31"/>
      <c r="U28" s="22"/>
      <c r="V28" s="22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  <c r="AR28" s="19"/>
      <c r="AS28" s="19"/>
      <c r="AT28" s="19"/>
      <c r="AU28" s="19"/>
      <c r="AV28" s="19"/>
      <c r="AW28" s="19"/>
      <c r="AX28" s="19"/>
      <c r="AY28" s="19"/>
      <c r="AZ28" s="19"/>
      <c r="BA28" s="19"/>
      <c r="BB28" s="11"/>
      <c r="BC28" s="11"/>
      <c r="BD28" s="11"/>
      <c r="BE28" s="11"/>
    </row>
    <row r="29" spans="1:57" ht="18.75" x14ac:dyDescent="0.3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323"/>
      <c r="T29" s="323"/>
      <c r="U29" s="323"/>
      <c r="V29" s="323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</row>
    <row r="30" spans="1:57" ht="18.75" x14ac:dyDescent="0.3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I30" s="4"/>
      <c r="AJ30" s="4"/>
      <c r="AK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</row>
    <row r="31" spans="1:57" ht="18.75" x14ac:dyDescent="0.3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I31" s="4"/>
      <c r="AJ31" s="4"/>
      <c r="AK31" s="4"/>
      <c r="AL31" s="4"/>
      <c r="AM31" s="4"/>
      <c r="AN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</row>
    <row r="32" spans="1:57" ht="18.75" x14ac:dyDescent="0.3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</row>
    <row r="33" spans="1:53" ht="18.75" x14ac:dyDescent="0.3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</row>
  </sheetData>
  <mergeCells count="81">
    <mergeCell ref="S29:V29"/>
    <mergeCell ref="AY6:AY13"/>
    <mergeCell ref="AZ6:AZ13"/>
    <mergeCell ref="AE6:AE13"/>
    <mergeCell ref="AG6:AG13"/>
    <mergeCell ref="AH6:AH13"/>
    <mergeCell ref="AI6:AI13"/>
    <mergeCell ref="AK6:AK13"/>
    <mergeCell ref="AL6:AL13"/>
    <mergeCell ref="AM6:AM13"/>
    <mergeCell ref="AN6:AN13"/>
    <mergeCell ref="AP6:AP13"/>
    <mergeCell ref="AO23:AQ23"/>
    <mergeCell ref="X23:AD23"/>
    <mergeCell ref="AE23:AH23"/>
    <mergeCell ref="AJ23:AM23"/>
    <mergeCell ref="C2:M2"/>
    <mergeCell ref="AU6:AU13"/>
    <mergeCell ref="AV6:AV13"/>
    <mergeCell ref="AX6:AX13"/>
    <mergeCell ref="T6:T13"/>
    <mergeCell ref="AQ6:AQ13"/>
    <mergeCell ref="AR6:AR13"/>
    <mergeCell ref="AT6:AT13"/>
    <mergeCell ref="AS5:AS13"/>
    <mergeCell ref="AT4:AV4"/>
    <mergeCell ref="AX4:BA4"/>
    <mergeCell ref="AA6:AA13"/>
    <mergeCell ref="AB6:AB13"/>
    <mergeCell ref="AC6:AC13"/>
    <mergeCell ref="AD6:AD13"/>
    <mergeCell ref="AB4:AE4"/>
    <mergeCell ref="B21:I21"/>
    <mergeCell ref="I6:I13"/>
    <mergeCell ref="O6:O13"/>
    <mergeCell ref="P6:P13"/>
    <mergeCell ref="L6:L13"/>
    <mergeCell ref="N6:N13"/>
    <mergeCell ref="X4:AA4"/>
    <mergeCell ref="AW5:AW13"/>
    <mergeCell ref="AF5:AF13"/>
    <mergeCell ref="AJ5:AJ13"/>
    <mergeCell ref="AO5:AO13"/>
    <mergeCell ref="BA6:BA13"/>
    <mergeCell ref="W5:W13"/>
    <mergeCell ref="K6:K13"/>
    <mergeCell ref="A4:A13"/>
    <mergeCell ref="B4:E4"/>
    <mergeCell ref="G4:I4"/>
    <mergeCell ref="K4:N4"/>
    <mergeCell ref="O4:R4"/>
    <mergeCell ref="F5:F13"/>
    <mergeCell ref="J5:J13"/>
    <mergeCell ref="C6:C13"/>
    <mergeCell ref="D6:D13"/>
    <mergeCell ref="E6:E13"/>
    <mergeCell ref="G6:G13"/>
    <mergeCell ref="H6:H13"/>
    <mergeCell ref="M6:M13"/>
    <mergeCell ref="B23:E23"/>
    <mergeCell ref="F28:H28"/>
    <mergeCell ref="AG4:AI4"/>
    <mergeCell ref="AJ4:AN4"/>
    <mergeCell ref="AP4:AR4"/>
    <mergeCell ref="R6:R13"/>
    <mergeCell ref="B6:B13"/>
    <mergeCell ref="X5:AA5"/>
    <mergeCell ref="AB5:AE5"/>
    <mergeCell ref="Q6:Q13"/>
    <mergeCell ref="U6:U13"/>
    <mergeCell ref="V6:V13"/>
    <mergeCell ref="X6:X13"/>
    <mergeCell ref="Y6:Y13"/>
    <mergeCell ref="Z6:Z13"/>
    <mergeCell ref="S5:S13"/>
    <mergeCell ref="I27:K27"/>
    <mergeCell ref="I28:K28"/>
    <mergeCell ref="F23:K23"/>
    <mergeCell ref="L23:Q23"/>
    <mergeCell ref="S23:W23"/>
    <mergeCell ref="O27:R27"/>
  </mergeCells>
  <pageMargins left="0.70866141732283472" right="0.70866141732283472" top="0.74803149606299213" bottom="0.74803149606299213" header="0.31496062992125984" footer="0.31496062992125984"/>
  <pageSetup paperSize="9" scale="5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499984740745262"/>
  </sheetPr>
  <dimension ref="B4:L16"/>
  <sheetViews>
    <sheetView zoomScaleNormal="100" zoomScaleSheetLayoutView="70" workbookViewId="0">
      <selection activeCell="E24" sqref="E24"/>
    </sheetView>
  </sheetViews>
  <sheetFormatPr defaultRowHeight="15" x14ac:dyDescent="0.25"/>
  <cols>
    <col min="2" max="2" width="15" customWidth="1"/>
    <col min="3" max="3" width="35.5703125" customWidth="1"/>
    <col min="4" max="4" width="15.140625" customWidth="1"/>
    <col min="5" max="5" width="22.140625" customWidth="1"/>
    <col min="6" max="6" width="23.42578125" customWidth="1"/>
    <col min="7" max="7" width="22" customWidth="1"/>
    <col min="8" max="8" width="24.28515625" customWidth="1"/>
    <col min="9" max="9" width="18.5703125" customWidth="1"/>
    <col min="10" max="10" width="13.28515625" customWidth="1"/>
  </cols>
  <sheetData>
    <row r="4" spans="2:12" ht="20.25" x14ac:dyDescent="0.3">
      <c r="B4" s="322" t="s">
        <v>331</v>
      </c>
      <c r="C4" s="322"/>
      <c r="D4" s="322"/>
      <c r="E4" s="322"/>
      <c r="F4" s="322"/>
      <c r="G4" s="322"/>
    </row>
    <row r="5" spans="2:12" ht="18.75" x14ac:dyDescent="0.3">
      <c r="K5" s="2"/>
      <c r="L5" s="2"/>
    </row>
    <row r="6" spans="2:12" ht="18.75" x14ac:dyDescent="0.3">
      <c r="B6" s="37"/>
      <c r="C6" s="41" t="s">
        <v>1</v>
      </c>
      <c r="D6" s="42"/>
      <c r="E6" s="328" t="s">
        <v>2</v>
      </c>
      <c r="F6" s="329"/>
      <c r="G6" s="37"/>
      <c r="H6" s="41" t="s">
        <v>3</v>
      </c>
      <c r="I6" s="41"/>
      <c r="J6" s="41" t="s">
        <v>4</v>
      </c>
    </row>
    <row r="7" spans="2:12" ht="18.75" x14ac:dyDescent="0.3">
      <c r="B7" s="38" t="s">
        <v>16</v>
      </c>
      <c r="C7" s="38" t="s">
        <v>17</v>
      </c>
      <c r="D7" s="43" t="s">
        <v>18</v>
      </c>
      <c r="E7" s="3" t="s">
        <v>19</v>
      </c>
      <c r="F7" s="44" t="s">
        <v>20</v>
      </c>
      <c r="G7" s="38" t="s">
        <v>21</v>
      </c>
      <c r="H7" s="38" t="s">
        <v>22</v>
      </c>
      <c r="I7" s="38" t="s">
        <v>23</v>
      </c>
      <c r="J7" s="38" t="s">
        <v>24</v>
      </c>
    </row>
    <row r="8" spans="2:12" ht="18.75" x14ac:dyDescent="0.3">
      <c r="B8" s="38"/>
      <c r="C8" s="38" t="s">
        <v>5</v>
      </c>
      <c r="D8" s="43" t="s">
        <v>6</v>
      </c>
      <c r="E8" s="3" t="s">
        <v>7</v>
      </c>
      <c r="F8" s="44"/>
      <c r="G8" s="38" t="s">
        <v>8</v>
      </c>
      <c r="H8" s="38" t="s">
        <v>9</v>
      </c>
      <c r="I8" s="38"/>
      <c r="J8" s="38" t="s">
        <v>10</v>
      </c>
    </row>
    <row r="9" spans="2:12" ht="18.75" x14ac:dyDescent="0.3">
      <c r="B9" s="40"/>
      <c r="C9" s="40" t="s">
        <v>10</v>
      </c>
      <c r="D9" s="48"/>
      <c r="E9" s="49"/>
      <c r="F9" s="47"/>
      <c r="G9" s="40"/>
      <c r="H9" s="40"/>
      <c r="I9" s="40"/>
      <c r="J9" s="40"/>
    </row>
    <row r="10" spans="2:12" ht="18.75" x14ac:dyDescent="0.3">
      <c r="B10" s="28">
        <v>1</v>
      </c>
      <c r="C10" s="28">
        <v>2</v>
      </c>
      <c r="D10" s="50">
        <v>3</v>
      </c>
      <c r="E10" s="51">
        <v>4</v>
      </c>
      <c r="F10" s="52">
        <v>5</v>
      </c>
      <c r="G10" s="28">
        <v>6</v>
      </c>
      <c r="H10" s="28">
        <v>7</v>
      </c>
      <c r="I10" s="28">
        <v>8</v>
      </c>
      <c r="J10" s="28">
        <v>9</v>
      </c>
    </row>
    <row r="11" spans="2:12" ht="18.75" x14ac:dyDescent="0.3">
      <c r="B11" s="39" t="s">
        <v>11</v>
      </c>
      <c r="C11" s="39" t="s">
        <v>379</v>
      </c>
      <c r="D11" s="45"/>
      <c r="E11" s="36"/>
      <c r="F11" s="46"/>
      <c r="G11" s="39">
        <v>2</v>
      </c>
      <c r="H11" s="39"/>
      <c r="I11" s="39">
        <v>11</v>
      </c>
      <c r="J11" s="39">
        <v>52</v>
      </c>
    </row>
    <row r="12" spans="2:12" ht="18.75" x14ac:dyDescent="0.3">
      <c r="B12" s="39" t="s">
        <v>12</v>
      </c>
      <c r="C12" s="39" t="s">
        <v>379</v>
      </c>
      <c r="D12" s="45"/>
      <c r="E12" s="36"/>
      <c r="F12" s="46"/>
      <c r="G12" s="39">
        <v>2</v>
      </c>
      <c r="H12" s="39"/>
      <c r="I12" s="39">
        <v>11</v>
      </c>
      <c r="J12" s="39">
        <v>52</v>
      </c>
    </row>
    <row r="13" spans="2:12" ht="18.75" x14ac:dyDescent="0.3">
      <c r="B13" s="39" t="s">
        <v>13</v>
      </c>
      <c r="C13" s="39" t="s">
        <v>380</v>
      </c>
      <c r="D13" s="45">
        <v>6</v>
      </c>
      <c r="E13" s="36">
        <v>6</v>
      </c>
      <c r="F13" s="46"/>
      <c r="G13" s="39">
        <v>2</v>
      </c>
      <c r="H13" s="39"/>
      <c r="I13" s="39">
        <v>10</v>
      </c>
      <c r="J13" s="39">
        <v>52</v>
      </c>
    </row>
    <row r="14" spans="2:12" ht="18.75" x14ac:dyDescent="0.3">
      <c r="B14" s="39" t="s">
        <v>14</v>
      </c>
      <c r="C14" s="39" t="s">
        <v>381</v>
      </c>
      <c r="D14" s="45">
        <v>2</v>
      </c>
      <c r="E14" s="36">
        <v>11</v>
      </c>
      <c r="F14" s="46">
        <v>4</v>
      </c>
      <c r="G14" s="39">
        <v>1</v>
      </c>
      <c r="H14" s="39">
        <v>6</v>
      </c>
      <c r="I14" s="39">
        <v>2</v>
      </c>
      <c r="J14" s="39">
        <v>43</v>
      </c>
    </row>
    <row r="15" spans="2:12" ht="18.75" x14ac:dyDescent="0.3">
      <c r="B15" s="27" t="s">
        <v>15</v>
      </c>
      <c r="C15" s="28" t="s">
        <v>382</v>
      </c>
      <c r="D15" s="53"/>
      <c r="E15" s="54"/>
      <c r="F15" s="55">
        <f>SUM(F11:F14)</f>
        <v>4</v>
      </c>
      <c r="G15" s="27">
        <f t="shared" ref="G15:J15" si="0">SUM(G11:G14)</f>
        <v>7</v>
      </c>
      <c r="H15" s="27">
        <f t="shared" si="0"/>
        <v>6</v>
      </c>
      <c r="I15" s="27">
        <f t="shared" si="0"/>
        <v>34</v>
      </c>
      <c r="J15" s="27">
        <f t="shared" si="0"/>
        <v>199</v>
      </c>
    </row>
    <row r="16" spans="2:12" ht="18.75" x14ac:dyDescent="0.3">
      <c r="E16" s="6"/>
      <c r="F16" s="6"/>
    </row>
  </sheetData>
  <mergeCells count="2">
    <mergeCell ref="B4:G4"/>
    <mergeCell ref="E6:F6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  <ignoredErrors>
    <ignoredError sqref="F15:J15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</sheetPr>
  <dimension ref="A1:BO119"/>
  <sheetViews>
    <sheetView tabSelected="1" showWhiteSpace="0" view="pageBreakPreview" topLeftCell="A11" zoomScale="50" zoomScaleNormal="90" zoomScaleSheetLayoutView="50" workbookViewId="0">
      <selection activeCell="AE33" sqref="AE33"/>
    </sheetView>
  </sheetViews>
  <sheetFormatPr defaultRowHeight="18.75" x14ac:dyDescent="0.3"/>
  <cols>
    <col min="1" max="1" width="14.7109375" customWidth="1"/>
    <col min="2" max="6" width="13.7109375" customWidth="1"/>
    <col min="7" max="7" width="11.42578125" customWidth="1"/>
    <col min="8" max="10" width="5" bestFit="1" customWidth="1"/>
    <col min="11" max="11" width="6.42578125" bestFit="1" customWidth="1"/>
    <col min="12" max="12" width="5" bestFit="1" customWidth="1"/>
    <col min="13" max="13" width="6.42578125" bestFit="1" customWidth="1"/>
    <col min="14" max="14" width="5" bestFit="1" customWidth="1"/>
    <col min="15" max="15" width="4.140625" bestFit="1" customWidth="1"/>
    <col min="16" max="16" width="8.28515625" customWidth="1"/>
    <col min="17" max="17" width="7.7109375" customWidth="1"/>
    <col min="18" max="18" width="8" style="11" customWidth="1"/>
    <col min="19" max="19" width="7.5703125" style="11" customWidth="1"/>
    <col min="20" max="20" width="8.28515625" customWidth="1"/>
    <col min="21" max="21" width="8.140625" customWidth="1"/>
    <col min="22" max="23" width="8.28515625" customWidth="1"/>
    <col min="24" max="24" width="7.5703125" customWidth="1"/>
    <col min="25" max="25" width="6.140625" customWidth="1"/>
    <col min="26" max="26" width="5.7109375" customWidth="1"/>
    <col min="27" max="27" width="13.5703125" customWidth="1"/>
    <col min="28" max="28" width="14.85546875" customWidth="1"/>
    <col min="29" max="29" width="13.7109375" customWidth="1"/>
    <col min="30" max="30" width="14.7109375" customWidth="1"/>
    <col min="31" max="31" width="14.42578125" customWidth="1"/>
    <col min="32" max="32" width="12.5703125" customWidth="1"/>
    <col min="33" max="33" width="13" customWidth="1"/>
    <col min="34" max="34" width="15.42578125" customWidth="1"/>
    <col min="35" max="35" width="5.7109375" style="194" customWidth="1"/>
    <col min="36" max="38" width="5.7109375" style="107" customWidth="1"/>
    <col min="39" max="54" width="5.7109375" customWidth="1"/>
  </cols>
  <sheetData>
    <row r="1" spans="1:67" ht="22.5" x14ac:dyDescent="0.3">
      <c r="B1" s="292" t="s">
        <v>525</v>
      </c>
      <c r="C1" s="291"/>
      <c r="D1" s="291"/>
      <c r="E1" s="291"/>
      <c r="F1" s="291"/>
      <c r="G1" s="291"/>
      <c r="H1" s="291"/>
      <c r="I1" s="291"/>
      <c r="J1" s="291"/>
      <c r="K1" s="291"/>
      <c r="L1" s="291"/>
      <c r="M1" s="291"/>
      <c r="N1" s="291"/>
      <c r="O1" s="291"/>
      <c r="P1" s="291"/>
      <c r="Q1" s="291"/>
      <c r="R1" s="291"/>
      <c r="S1" s="291"/>
      <c r="T1" s="291"/>
      <c r="U1" s="291"/>
      <c r="V1" s="291"/>
      <c r="W1" s="291"/>
      <c r="X1" s="291"/>
      <c r="Y1" s="291"/>
      <c r="Z1" s="291"/>
      <c r="AA1" s="291"/>
      <c r="AB1" s="291"/>
      <c r="AC1" s="291"/>
      <c r="AD1" s="291"/>
      <c r="AE1" s="291"/>
      <c r="AF1" s="291"/>
      <c r="AG1" s="291"/>
    </row>
    <row r="2" spans="1:67" ht="22.5" x14ac:dyDescent="0.3">
      <c r="B2" s="292" t="s">
        <v>526</v>
      </c>
      <c r="C2" s="291"/>
      <c r="D2" s="291"/>
      <c r="E2" s="291"/>
      <c r="F2" s="291"/>
      <c r="G2" s="291"/>
      <c r="H2" s="291"/>
      <c r="I2" s="291"/>
      <c r="J2" s="291"/>
      <c r="K2" s="291"/>
      <c r="L2" s="291"/>
      <c r="M2" s="291"/>
      <c r="N2" s="291"/>
      <c r="O2" s="291"/>
      <c r="P2" s="291"/>
      <c r="Q2" s="291"/>
      <c r="R2" s="291"/>
      <c r="S2" s="291"/>
      <c r="T2" s="291"/>
      <c r="U2" s="291"/>
      <c r="V2" s="291"/>
      <c r="W2" s="291"/>
      <c r="X2" s="291"/>
      <c r="Y2" s="291"/>
      <c r="Z2" s="291"/>
      <c r="AA2" s="291"/>
      <c r="AB2" s="291"/>
      <c r="AC2" s="291"/>
      <c r="AD2" s="291"/>
      <c r="AE2" s="291"/>
      <c r="AF2" s="291"/>
      <c r="AG2" s="291"/>
    </row>
    <row r="3" spans="1:67" ht="19.5" thickBot="1" x14ac:dyDescent="0.35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  <c r="AI3" s="213"/>
      <c r="AP3" s="214"/>
    </row>
    <row r="4" spans="1:67" ht="26.1" customHeight="1" thickBot="1" x14ac:dyDescent="0.35">
      <c r="A4" s="358" t="s">
        <v>336</v>
      </c>
      <c r="B4" s="345" t="s">
        <v>334</v>
      </c>
      <c r="C4" s="346"/>
      <c r="D4" s="346"/>
      <c r="E4" s="346"/>
      <c r="F4" s="346"/>
      <c r="G4" s="373"/>
      <c r="H4" s="345" t="s">
        <v>335</v>
      </c>
      <c r="I4" s="346"/>
      <c r="J4" s="346"/>
      <c r="K4" s="346"/>
      <c r="L4" s="346"/>
      <c r="M4" s="346"/>
      <c r="N4" s="346"/>
      <c r="O4" s="373"/>
      <c r="P4" s="342" t="s">
        <v>337</v>
      </c>
      <c r="Q4" s="339" t="s">
        <v>25</v>
      </c>
      <c r="R4" s="349"/>
      <c r="S4" s="349"/>
      <c r="T4" s="349"/>
      <c r="U4" s="349"/>
      <c r="V4" s="349"/>
      <c r="W4" s="349"/>
      <c r="X4" s="349"/>
      <c r="Y4" s="349"/>
      <c r="Z4" s="350"/>
      <c r="AA4" s="345" t="s">
        <v>347</v>
      </c>
      <c r="AB4" s="346"/>
      <c r="AC4" s="346"/>
      <c r="AD4" s="346"/>
      <c r="AE4" s="346"/>
      <c r="AF4" s="346"/>
      <c r="AG4" s="346"/>
      <c r="AH4" s="346"/>
      <c r="AI4" s="215"/>
      <c r="AJ4" s="195"/>
      <c r="AK4" s="195"/>
      <c r="AL4" s="195"/>
      <c r="AM4" s="1"/>
      <c r="AN4" s="1"/>
      <c r="AO4" s="1"/>
      <c r="AP4" s="216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</row>
    <row r="5" spans="1:67" ht="26.1" customHeight="1" thickBot="1" x14ac:dyDescent="0.35">
      <c r="A5" s="359"/>
      <c r="B5" s="374"/>
      <c r="C5" s="354"/>
      <c r="D5" s="354"/>
      <c r="E5" s="354"/>
      <c r="F5" s="354"/>
      <c r="G5" s="355"/>
      <c r="H5" s="374"/>
      <c r="I5" s="354"/>
      <c r="J5" s="354"/>
      <c r="K5" s="354"/>
      <c r="L5" s="354"/>
      <c r="M5" s="354"/>
      <c r="N5" s="354"/>
      <c r="O5" s="355"/>
      <c r="P5" s="343"/>
      <c r="Q5" s="340" t="s">
        <v>345</v>
      </c>
      <c r="R5" s="339" t="s">
        <v>346</v>
      </c>
      <c r="S5" s="349"/>
      <c r="T5" s="349"/>
      <c r="U5" s="349"/>
      <c r="V5" s="349"/>
      <c r="W5" s="349"/>
      <c r="X5" s="349"/>
      <c r="Y5" s="349"/>
      <c r="Z5" s="350"/>
      <c r="AA5" s="347"/>
      <c r="AB5" s="348"/>
      <c r="AC5" s="348"/>
      <c r="AD5" s="348"/>
      <c r="AE5" s="348"/>
      <c r="AF5" s="348"/>
      <c r="AG5" s="348"/>
      <c r="AH5" s="348"/>
      <c r="AI5" s="215"/>
      <c r="AJ5" s="195"/>
      <c r="AK5" s="195"/>
      <c r="AL5" s="195"/>
      <c r="AM5" s="1"/>
      <c r="AN5" s="1"/>
      <c r="AO5" s="1"/>
      <c r="AP5" s="216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</row>
    <row r="6" spans="1:67" ht="36" customHeight="1" thickBot="1" x14ac:dyDescent="0.35">
      <c r="A6" s="359"/>
      <c r="B6" s="374"/>
      <c r="C6" s="354"/>
      <c r="D6" s="354"/>
      <c r="E6" s="354"/>
      <c r="F6" s="354"/>
      <c r="G6" s="355"/>
      <c r="H6" s="374"/>
      <c r="I6" s="354"/>
      <c r="J6" s="354"/>
      <c r="K6" s="354"/>
      <c r="L6" s="354"/>
      <c r="M6" s="354"/>
      <c r="N6" s="354"/>
      <c r="O6" s="355"/>
      <c r="P6" s="343"/>
      <c r="Q6" s="340"/>
      <c r="R6" s="366" t="s">
        <v>344</v>
      </c>
      <c r="S6" s="339" t="s">
        <v>348</v>
      </c>
      <c r="T6" s="349"/>
      <c r="U6" s="349"/>
      <c r="V6" s="349"/>
      <c r="W6" s="350"/>
      <c r="X6" s="342" t="s">
        <v>339</v>
      </c>
      <c r="Y6" s="342" t="s">
        <v>340</v>
      </c>
      <c r="Z6" s="342" t="s">
        <v>341</v>
      </c>
      <c r="AA6" s="350" t="s">
        <v>11</v>
      </c>
      <c r="AB6" s="338"/>
      <c r="AC6" s="338" t="s">
        <v>12</v>
      </c>
      <c r="AD6" s="338"/>
      <c r="AE6" s="338" t="s">
        <v>13</v>
      </c>
      <c r="AF6" s="338"/>
      <c r="AG6" s="338" t="s">
        <v>14</v>
      </c>
      <c r="AH6" s="339"/>
      <c r="AI6" s="215"/>
      <c r="AJ6" s="195"/>
      <c r="AK6" s="195"/>
      <c r="AL6" s="195"/>
      <c r="AM6" s="1"/>
      <c r="AN6" s="1"/>
      <c r="AO6" s="1"/>
      <c r="AP6" s="216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</row>
    <row r="7" spans="1:67" ht="26.1" customHeight="1" x14ac:dyDescent="0.3">
      <c r="A7" s="359"/>
      <c r="B7" s="374"/>
      <c r="C7" s="354"/>
      <c r="D7" s="354"/>
      <c r="E7" s="354"/>
      <c r="F7" s="354"/>
      <c r="G7" s="355"/>
      <c r="H7" s="374"/>
      <c r="I7" s="354"/>
      <c r="J7" s="354"/>
      <c r="K7" s="354"/>
      <c r="L7" s="354"/>
      <c r="M7" s="354"/>
      <c r="N7" s="354"/>
      <c r="O7" s="355"/>
      <c r="P7" s="343"/>
      <c r="Q7" s="340"/>
      <c r="R7" s="340"/>
      <c r="S7" s="342" t="s">
        <v>343</v>
      </c>
      <c r="T7" s="340" t="s">
        <v>342</v>
      </c>
      <c r="U7" s="340" t="s">
        <v>338</v>
      </c>
      <c r="V7" s="340" t="s">
        <v>398</v>
      </c>
      <c r="W7" s="340" t="s">
        <v>420</v>
      </c>
      <c r="X7" s="343"/>
      <c r="Y7" s="343"/>
      <c r="Z7" s="343"/>
      <c r="AA7" s="77"/>
      <c r="AB7" s="97"/>
      <c r="AC7" s="77"/>
      <c r="AD7" s="101"/>
      <c r="AE7" s="76"/>
      <c r="AF7" s="97"/>
      <c r="AG7" s="77"/>
      <c r="AH7" s="188"/>
      <c r="AI7" s="215"/>
      <c r="AJ7" s="195"/>
      <c r="AK7" s="195"/>
      <c r="AL7" s="195"/>
      <c r="AM7" s="1"/>
      <c r="AN7" s="1"/>
      <c r="AO7" s="1"/>
      <c r="AP7" s="216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</row>
    <row r="8" spans="1:67" ht="26.1" customHeight="1" thickBot="1" x14ac:dyDescent="0.35">
      <c r="A8" s="359"/>
      <c r="B8" s="374"/>
      <c r="C8" s="354"/>
      <c r="D8" s="354"/>
      <c r="E8" s="354"/>
      <c r="F8" s="354"/>
      <c r="G8" s="355"/>
      <c r="H8" s="347"/>
      <c r="I8" s="348"/>
      <c r="J8" s="348"/>
      <c r="K8" s="348"/>
      <c r="L8" s="348"/>
      <c r="M8" s="348"/>
      <c r="N8" s="348"/>
      <c r="O8" s="375"/>
      <c r="P8" s="343"/>
      <c r="Q8" s="340"/>
      <c r="R8" s="340"/>
      <c r="S8" s="343"/>
      <c r="T8" s="340"/>
      <c r="U8" s="340"/>
      <c r="V8" s="340"/>
      <c r="W8" s="340"/>
      <c r="X8" s="343"/>
      <c r="Y8" s="343"/>
      <c r="Z8" s="343"/>
      <c r="AA8" s="78" t="s">
        <v>227</v>
      </c>
      <c r="AB8" s="98" t="s">
        <v>228</v>
      </c>
      <c r="AC8" s="78" t="s">
        <v>26</v>
      </c>
      <c r="AD8" s="98" t="s">
        <v>112</v>
      </c>
      <c r="AE8" s="78" t="s">
        <v>113</v>
      </c>
      <c r="AF8" s="98" t="s">
        <v>27</v>
      </c>
      <c r="AG8" s="78" t="s">
        <v>28</v>
      </c>
      <c r="AH8" s="189" t="s">
        <v>29</v>
      </c>
      <c r="AI8" s="215"/>
      <c r="AJ8" s="195"/>
      <c r="AK8" s="195"/>
      <c r="AL8" s="195"/>
      <c r="AM8" s="1"/>
      <c r="AN8" s="1"/>
      <c r="AO8" s="1"/>
      <c r="AP8" s="216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</row>
    <row r="9" spans="1:67" ht="34.5" customHeight="1" thickBot="1" x14ac:dyDescent="0.35">
      <c r="A9" s="359"/>
      <c r="B9" s="374"/>
      <c r="C9" s="354"/>
      <c r="D9" s="354"/>
      <c r="E9" s="354"/>
      <c r="F9" s="354"/>
      <c r="G9" s="355"/>
      <c r="H9" s="339" t="s">
        <v>366</v>
      </c>
      <c r="I9" s="350"/>
      <c r="J9" s="349" t="s">
        <v>367</v>
      </c>
      <c r="K9" s="350"/>
      <c r="L9" s="349" t="s">
        <v>368</v>
      </c>
      <c r="M9" s="350"/>
      <c r="N9" s="354" t="s">
        <v>369</v>
      </c>
      <c r="O9" s="355"/>
      <c r="P9" s="343"/>
      <c r="Q9" s="340"/>
      <c r="R9" s="340"/>
      <c r="S9" s="343"/>
      <c r="T9" s="340"/>
      <c r="U9" s="340"/>
      <c r="V9" s="340"/>
      <c r="W9" s="340"/>
      <c r="X9" s="343"/>
      <c r="Y9" s="343"/>
      <c r="Z9" s="343"/>
      <c r="AA9" s="79" t="s">
        <v>332</v>
      </c>
      <c r="AB9" s="99" t="s">
        <v>333</v>
      </c>
      <c r="AC9" s="79" t="s">
        <v>517</v>
      </c>
      <c r="AD9" s="99" t="s">
        <v>515</v>
      </c>
      <c r="AE9" s="79" t="s">
        <v>517</v>
      </c>
      <c r="AF9" s="99" t="s">
        <v>520</v>
      </c>
      <c r="AG9" s="79" t="s">
        <v>517</v>
      </c>
      <c r="AH9" s="190"/>
      <c r="AI9" s="215"/>
      <c r="AJ9" s="195"/>
      <c r="AK9" s="195"/>
      <c r="AL9" s="195"/>
      <c r="AM9" s="1"/>
      <c r="AN9" s="1"/>
      <c r="AO9" s="1"/>
      <c r="AP9" s="216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</row>
    <row r="10" spans="1:67" ht="92.25" customHeight="1" thickBot="1" x14ac:dyDescent="0.35">
      <c r="A10" s="360"/>
      <c r="B10" s="347"/>
      <c r="C10" s="348"/>
      <c r="D10" s="348"/>
      <c r="E10" s="348"/>
      <c r="F10" s="348"/>
      <c r="G10" s="375"/>
      <c r="H10" s="133" t="s">
        <v>363</v>
      </c>
      <c r="I10" s="131" t="s">
        <v>364</v>
      </c>
      <c r="J10" s="130" t="s">
        <v>365</v>
      </c>
      <c r="K10" s="132" t="s">
        <v>112</v>
      </c>
      <c r="L10" s="129" t="s">
        <v>113</v>
      </c>
      <c r="M10" s="132" t="s">
        <v>27</v>
      </c>
      <c r="N10" s="129" t="s">
        <v>28</v>
      </c>
      <c r="O10" s="132" t="s">
        <v>29</v>
      </c>
      <c r="P10" s="344"/>
      <c r="Q10" s="341"/>
      <c r="R10" s="341"/>
      <c r="S10" s="344"/>
      <c r="T10" s="341"/>
      <c r="U10" s="341"/>
      <c r="V10" s="341"/>
      <c r="W10" s="341"/>
      <c r="X10" s="344"/>
      <c r="Y10" s="344"/>
      <c r="Z10" s="344"/>
      <c r="AA10" s="80"/>
      <c r="AB10" s="100"/>
      <c r="AC10" s="80"/>
      <c r="AD10" s="100" t="s">
        <v>516</v>
      </c>
      <c r="AE10" s="80"/>
      <c r="AF10" s="100" t="s">
        <v>519</v>
      </c>
      <c r="AG10" s="80" t="s">
        <v>523</v>
      </c>
      <c r="AH10" s="191"/>
      <c r="AI10" s="215"/>
      <c r="AJ10" s="195"/>
      <c r="AK10" s="195"/>
      <c r="AL10" s="195"/>
      <c r="AM10" s="1"/>
      <c r="AN10" s="1"/>
      <c r="AO10" s="1"/>
      <c r="AP10" s="216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</row>
    <row r="11" spans="1:67" ht="19.5" thickBot="1" x14ac:dyDescent="0.35">
      <c r="A11" s="74">
        <v>1</v>
      </c>
      <c r="B11" s="361">
        <v>2</v>
      </c>
      <c r="C11" s="362"/>
      <c r="D11" s="362"/>
      <c r="E11" s="362"/>
      <c r="F11" s="362"/>
      <c r="G11" s="363"/>
      <c r="H11" s="351">
        <v>3</v>
      </c>
      <c r="I11" s="352"/>
      <c r="J11" s="352"/>
      <c r="K11" s="352"/>
      <c r="L11" s="352"/>
      <c r="M11" s="352"/>
      <c r="N11" s="352"/>
      <c r="O11" s="353"/>
      <c r="P11" s="73">
        <v>4</v>
      </c>
      <c r="Q11" s="73">
        <v>5</v>
      </c>
      <c r="R11" s="73">
        <v>6</v>
      </c>
      <c r="S11" s="75">
        <v>7</v>
      </c>
      <c r="T11" s="74">
        <v>8</v>
      </c>
      <c r="U11" s="73">
        <v>9</v>
      </c>
      <c r="V11" s="75">
        <v>10</v>
      </c>
      <c r="W11" s="75">
        <v>10</v>
      </c>
      <c r="X11" s="75">
        <v>11</v>
      </c>
      <c r="Y11" s="227">
        <v>12</v>
      </c>
      <c r="Z11" s="74">
        <v>13</v>
      </c>
      <c r="AA11" s="161">
        <v>14</v>
      </c>
      <c r="AB11" s="75">
        <v>15</v>
      </c>
      <c r="AC11" s="161">
        <v>16</v>
      </c>
      <c r="AD11" s="57">
        <v>17</v>
      </c>
      <c r="AE11" s="227">
        <v>18</v>
      </c>
      <c r="AF11" s="57">
        <v>19</v>
      </c>
      <c r="AG11" s="192">
        <v>20</v>
      </c>
      <c r="AH11" s="192">
        <v>21</v>
      </c>
      <c r="AI11" s="213"/>
      <c r="AP11" s="214"/>
    </row>
    <row r="12" spans="1:67" ht="26.25" x14ac:dyDescent="0.4">
      <c r="A12" s="240"/>
      <c r="B12" s="370"/>
      <c r="C12" s="371"/>
      <c r="D12" s="371"/>
      <c r="E12" s="371"/>
      <c r="F12" s="371"/>
      <c r="G12" s="372"/>
      <c r="H12" s="59"/>
      <c r="I12" s="81"/>
      <c r="J12" s="81"/>
      <c r="K12" s="81"/>
      <c r="L12" s="81"/>
      <c r="M12" s="81"/>
      <c r="N12" s="81"/>
      <c r="O12" s="134"/>
      <c r="P12" s="85"/>
      <c r="Q12" s="86"/>
      <c r="R12" s="86"/>
      <c r="S12" s="87"/>
      <c r="T12" s="87"/>
      <c r="U12" s="86"/>
      <c r="V12" s="87"/>
      <c r="W12" s="87"/>
      <c r="X12" s="242"/>
      <c r="Y12" s="242"/>
      <c r="Z12" s="242"/>
      <c r="AA12" s="81"/>
      <c r="AB12" s="243"/>
      <c r="AC12" s="59"/>
      <c r="AD12" s="241"/>
      <c r="AE12" s="240"/>
      <c r="AF12" s="241"/>
      <c r="AG12" s="208"/>
      <c r="AH12" s="241"/>
      <c r="AI12" s="217">
        <v>1</v>
      </c>
      <c r="AJ12" s="196">
        <v>2</v>
      </c>
      <c r="AK12" s="196">
        <v>3</v>
      </c>
      <c r="AL12" s="196">
        <v>4</v>
      </c>
      <c r="AM12" s="197">
        <v>5</v>
      </c>
      <c r="AN12" s="197">
        <v>6</v>
      </c>
      <c r="AO12" s="197">
        <v>7</v>
      </c>
      <c r="AP12" s="218">
        <v>8</v>
      </c>
    </row>
    <row r="13" spans="1:67" ht="27" thickBot="1" x14ac:dyDescent="0.45">
      <c r="A13" s="274" t="s">
        <v>429</v>
      </c>
      <c r="B13" s="364" t="s">
        <v>358</v>
      </c>
      <c r="C13" s="365"/>
      <c r="D13" s="365"/>
      <c r="E13" s="365"/>
      <c r="F13" s="365"/>
      <c r="G13" s="365"/>
      <c r="H13" s="124"/>
      <c r="I13" s="125"/>
      <c r="J13" s="125"/>
      <c r="K13" s="125"/>
      <c r="L13" s="125"/>
      <c r="M13" s="125"/>
      <c r="N13" s="125"/>
      <c r="O13" s="126"/>
      <c r="P13" s="202">
        <f>SUM(P14:P28)</f>
        <v>1476</v>
      </c>
      <c r="Q13" s="202">
        <f t="shared" ref="Q13:AC13" si="0">SUM(Q14:Q28)</f>
        <v>0</v>
      </c>
      <c r="R13" s="202">
        <f t="shared" si="0"/>
        <v>1404</v>
      </c>
      <c r="S13" s="202">
        <f t="shared" si="0"/>
        <v>965</v>
      </c>
      <c r="T13" s="202">
        <f t="shared" si="0"/>
        <v>596</v>
      </c>
      <c r="U13" s="202">
        <f t="shared" si="0"/>
        <v>0</v>
      </c>
      <c r="V13" s="202">
        <f t="shared" si="0"/>
        <v>32</v>
      </c>
      <c r="W13" s="202">
        <f t="shared" si="0"/>
        <v>318</v>
      </c>
      <c r="X13" s="202">
        <f t="shared" si="0"/>
        <v>0</v>
      </c>
      <c r="Y13" s="202">
        <f t="shared" si="0"/>
        <v>44</v>
      </c>
      <c r="Z13" s="202">
        <f t="shared" si="0"/>
        <v>28</v>
      </c>
      <c r="AA13" s="202">
        <f t="shared" si="0"/>
        <v>612</v>
      </c>
      <c r="AB13" s="202">
        <f t="shared" si="0"/>
        <v>776</v>
      </c>
      <c r="AC13" s="202">
        <f t="shared" si="0"/>
        <v>16</v>
      </c>
      <c r="AD13" s="61"/>
      <c r="AE13" s="62"/>
      <c r="AF13" s="61"/>
      <c r="AG13" s="68"/>
      <c r="AH13" s="61"/>
      <c r="AI13" s="217"/>
      <c r="AJ13" s="196"/>
      <c r="AK13" s="196"/>
      <c r="AL13" s="196"/>
      <c r="AM13" s="197"/>
      <c r="AN13" s="197"/>
      <c r="AO13" s="197"/>
      <c r="AP13" s="218"/>
    </row>
    <row r="14" spans="1:67" s="107" customFormat="1" ht="26.25" x14ac:dyDescent="0.4">
      <c r="A14" s="244" t="s">
        <v>405</v>
      </c>
      <c r="B14" s="379" t="s">
        <v>354</v>
      </c>
      <c r="C14" s="380" t="s">
        <v>354</v>
      </c>
      <c r="D14" s="380" t="s">
        <v>354</v>
      </c>
      <c r="E14" s="380" t="s">
        <v>354</v>
      </c>
      <c r="F14" s="380" t="s">
        <v>354</v>
      </c>
      <c r="G14" s="381" t="s">
        <v>354</v>
      </c>
      <c r="H14" s="137"/>
      <c r="I14" s="138" t="s">
        <v>356</v>
      </c>
      <c r="J14" s="425"/>
      <c r="K14" s="138"/>
      <c r="L14" s="425"/>
      <c r="M14" s="138"/>
      <c r="N14" s="425"/>
      <c r="O14" s="139"/>
      <c r="P14" s="231">
        <f t="shared" ref="P14:P28" si="1">Q14+R14+X14+Y14+Z14</f>
        <v>96</v>
      </c>
      <c r="Q14" s="232"/>
      <c r="R14" s="233">
        <f>SUM(AA14:AB14)</f>
        <v>78</v>
      </c>
      <c r="S14" s="234">
        <f>R14-T14</f>
        <v>42</v>
      </c>
      <c r="T14" s="203">
        <v>36</v>
      </c>
      <c r="U14" s="201"/>
      <c r="V14" s="228"/>
      <c r="W14" s="228">
        <v>6</v>
      </c>
      <c r="X14" s="201"/>
      <c r="Y14" s="108">
        <v>12</v>
      </c>
      <c r="Z14" s="203">
        <v>6</v>
      </c>
      <c r="AA14" s="111">
        <v>34</v>
      </c>
      <c r="AB14" s="265">
        <v>44</v>
      </c>
      <c r="AC14" s="247"/>
      <c r="AD14" s="248"/>
      <c r="AE14" s="247"/>
      <c r="AF14" s="248"/>
      <c r="AG14" s="249"/>
      <c r="AH14" s="248"/>
      <c r="AI14" s="217"/>
      <c r="AJ14" s="196"/>
      <c r="AK14" s="196"/>
      <c r="AL14" s="196"/>
      <c r="AM14" s="196"/>
      <c r="AN14" s="196"/>
      <c r="AO14" s="196"/>
      <c r="AP14" s="219"/>
    </row>
    <row r="15" spans="1:67" s="107" customFormat="1" ht="26.25" x14ac:dyDescent="0.4">
      <c r="A15" s="244" t="s">
        <v>406</v>
      </c>
      <c r="B15" s="330" t="s">
        <v>350</v>
      </c>
      <c r="C15" s="331" t="s">
        <v>350</v>
      </c>
      <c r="D15" s="331" t="s">
        <v>350</v>
      </c>
      <c r="E15" s="331" t="s">
        <v>350</v>
      </c>
      <c r="F15" s="331" t="s">
        <v>350</v>
      </c>
      <c r="G15" s="332" t="s">
        <v>350</v>
      </c>
      <c r="H15" s="426"/>
      <c r="I15" s="155" t="s">
        <v>357</v>
      </c>
      <c r="J15" s="426"/>
      <c r="K15" s="157"/>
      <c r="L15" s="426"/>
      <c r="M15" s="157"/>
      <c r="N15" s="426"/>
      <c r="O15" s="135"/>
      <c r="P15" s="171">
        <f t="shared" si="1"/>
        <v>108</v>
      </c>
      <c r="Q15" s="198"/>
      <c r="R15" s="199">
        <f>SUM(AA15:AB15)</f>
        <v>108</v>
      </c>
      <c r="S15" s="200">
        <f>R15-T15</f>
        <v>66</v>
      </c>
      <c r="T15" s="203">
        <v>42</v>
      </c>
      <c r="U15" s="84"/>
      <c r="V15" s="228"/>
      <c r="W15" s="228">
        <v>14</v>
      </c>
      <c r="X15" s="84"/>
      <c r="Y15" s="108"/>
      <c r="Z15" s="203"/>
      <c r="AA15" s="111">
        <v>50</v>
      </c>
      <c r="AB15" s="266">
        <v>58</v>
      </c>
      <c r="AC15" s="106"/>
      <c r="AD15" s="105"/>
      <c r="AE15" s="106"/>
      <c r="AF15" s="105"/>
      <c r="AG15" s="209"/>
      <c r="AH15" s="105"/>
      <c r="AI15" s="217"/>
      <c r="AJ15" s="196"/>
      <c r="AK15" s="196"/>
      <c r="AL15" s="196"/>
      <c r="AM15" s="196"/>
      <c r="AN15" s="196"/>
      <c r="AO15" s="196"/>
      <c r="AP15" s="219"/>
    </row>
    <row r="16" spans="1:67" s="107" customFormat="1" ht="26.25" x14ac:dyDescent="0.4">
      <c r="A16" s="244" t="s">
        <v>407</v>
      </c>
      <c r="B16" s="376" t="s">
        <v>32</v>
      </c>
      <c r="C16" s="377" t="s">
        <v>32</v>
      </c>
      <c r="D16" s="377" t="s">
        <v>32</v>
      </c>
      <c r="E16" s="377" t="s">
        <v>32</v>
      </c>
      <c r="F16" s="377" t="s">
        <v>32</v>
      </c>
      <c r="G16" s="378" t="s">
        <v>32</v>
      </c>
      <c r="H16" s="427"/>
      <c r="I16" s="155" t="s">
        <v>357</v>
      </c>
      <c r="J16" s="427"/>
      <c r="K16" s="428"/>
      <c r="L16" s="427"/>
      <c r="M16" s="428"/>
      <c r="N16" s="427"/>
      <c r="O16" s="136"/>
      <c r="P16" s="171">
        <f t="shared" si="1"/>
        <v>136</v>
      </c>
      <c r="Q16" s="198"/>
      <c r="R16" s="199">
        <f>SUM(AA16:AB16)</f>
        <v>136</v>
      </c>
      <c r="S16" s="200">
        <f>R16-T16</f>
        <v>102</v>
      </c>
      <c r="T16" s="204">
        <v>34</v>
      </c>
      <c r="U16" s="84"/>
      <c r="V16" s="229"/>
      <c r="W16" s="229">
        <v>16</v>
      </c>
      <c r="X16" s="84"/>
      <c r="Y16" s="109"/>
      <c r="Z16" s="204"/>
      <c r="AA16" s="112">
        <v>50</v>
      </c>
      <c r="AB16" s="266">
        <v>86</v>
      </c>
      <c r="AC16" s="106"/>
      <c r="AD16" s="105"/>
      <c r="AE16" s="106"/>
      <c r="AF16" s="105"/>
      <c r="AG16" s="209"/>
      <c r="AH16" s="105"/>
      <c r="AI16" s="217"/>
      <c r="AJ16" s="196"/>
      <c r="AK16" s="196"/>
      <c r="AL16" s="196"/>
      <c r="AM16" s="196"/>
      <c r="AN16" s="196"/>
      <c r="AO16" s="196"/>
      <c r="AP16" s="219"/>
    </row>
    <row r="17" spans="1:42" s="107" customFormat="1" ht="26.25" x14ac:dyDescent="0.4">
      <c r="A17" s="244" t="s">
        <v>408</v>
      </c>
      <c r="B17" s="330" t="s">
        <v>399</v>
      </c>
      <c r="C17" s="331" t="s">
        <v>399</v>
      </c>
      <c r="D17" s="331" t="s">
        <v>399</v>
      </c>
      <c r="E17" s="331" t="s">
        <v>399</v>
      </c>
      <c r="F17" s="331" t="s">
        <v>399</v>
      </c>
      <c r="G17" s="332" t="s">
        <v>399</v>
      </c>
      <c r="H17" s="429"/>
      <c r="I17" s="157"/>
      <c r="J17" s="430" t="s">
        <v>357</v>
      </c>
      <c r="K17" s="157"/>
      <c r="L17" s="426"/>
      <c r="M17" s="157"/>
      <c r="N17" s="426"/>
      <c r="O17" s="135"/>
      <c r="P17" s="171">
        <f t="shared" si="1"/>
        <v>72</v>
      </c>
      <c r="Q17" s="198"/>
      <c r="R17" s="199">
        <f>SUM(AA17:AC17)</f>
        <v>72</v>
      </c>
      <c r="S17" s="200">
        <f>R17-T17</f>
        <v>38</v>
      </c>
      <c r="T17" s="204">
        <v>34</v>
      </c>
      <c r="U17" s="84"/>
      <c r="V17" s="229"/>
      <c r="W17" s="229">
        <v>18</v>
      </c>
      <c r="X17" s="84"/>
      <c r="Y17" s="109"/>
      <c r="Z17" s="204"/>
      <c r="AA17" s="112">
        <v>34</v>
      </c>
      <c r="AB17" s="266">
        <v>22</v>
      </c>
      <c r="AC17" s="272">
        <v>16</v>
      </c>
      <c r="AD17" s="105"/>
      <c r="AE17" s="106"/>
      <c r="AF17" s="105"/>
      <c r="AG17" s="209"/>
      <c r="AH17" s="105"/>
      <c r="AI17" s="217"/>
      <c r="AJ17" s="196"/>
      <c r="AK17" s="196"/>
      <c r="AL17" s="196"/>
      <c r="AM17" s="196"/>
      <c r="AN17" s="196"/>
      <c r="AO17" s="196"/>
      <c r="AP17" s="219"/>
    </row>
    <row r="18" spans="1:42" s="107" customFormat="1" ht="26.25" x14ac:dyDescent="0.4">
      <c r="A18" s="244" t="s">
        <v>409</v>
      </c>
      <c r="B18" s="330" t="s">
        <v>400</v>
      </c>
      <c r="C18" s="331" t="s">
        <v>400</v>
      </c>
      <c r="D18" s="331" t="s">
        <v>400</v>
      </c>
      <c r="E18" s="331" t="s">
        <v>400</v>
      </c>
      <c r="F18" s="331" t="s">
        <v>400</v>
      </c>
      <c r="G18" s="332" t="s">
        <v>400</v>
      </c>
      <c r="H18" s="426"/>
      <c r="I18" s="155" t="s">
        <v>357</v>
      </c>
      <c r="J18" s="426"/>
      <c r="K18" s="157"/>
      <c r="L18" s="426"/>
      <c r="M18" s="157"/>
      <c r="N18" s="426"/>
      <c r="O18" s="135"/>
      <c r="P18" s="171">
        <f t="shared" si="1"/>
        <v>72</v>
      </c>
      <c r="Q18" s="198"/>
      <c r="R18" s="199">
        <f t="shared" ref="R18:R25" si="2">SUM(AA18:AB18)</f>
        <v>72</v>
      </c>
      <c r="S18" s="200">
        <v>117</v>
      </c>
      <c r="T18" s="203">
        <v>28</v>
      </c>
      <c r="U18" s="84"/>
      <c r="V18" s="228"/>
      <c r="W18" s="228">
        <v>16</v>
      </c>
      <c r="X18" s="84"/>
      <c r="Y18" s="108"/>
      <c r="Z18" s="203"/>
      <c r="AA18" s="112">
        <v>34</v>
      </c>
      <c r="AB18" s="266">
        <v>38</v>
      </c>
      <c r="AC18" s="106"/>
      <c r="AD18" s="105"/>
      <c r="AE18" s="106"/>
      <c r="AF18" s="105"/>
      <c r="AG18" s="209"/>
      <c r="AH18" s="105"/>
      <c r="AI18" s="217"/>
      <c r="AJ18" s="196"/>
      <c r="AK18" s="196"/>
      <c r="AL18" s="196"/>
      <c r="AM18" s="196"/>
      <c r="AN18" s="196"/>
      <c r="AO18" s="196"/>
      <c r="AP18" s="219"/>
    </row>
    <row r="19" spans="1:42" s="107" customFormat="1" ht="26.25" x14ac:dyDescent="0.4">
      <c r="A19" s="244" t="s">
        <v>410</v>
      </c>
      <c r="B19" s="330" t="s">
        <v>31</v>
      </c>
      <c r="C19" s="331" t="s">
        <v>31</v>
      </c>
      <c r="D19" s="331" t="s">
        <v>31</v>
      </c>
      <c r="E19" s="331" t="s">
        <v>31</v>
      </c>
      <c r="F19" s="331" t="s">
        <v>31</v>
      </c>
      <c r="G19" s="332" t="s">
        <v>31</v>
      </c>
      <c r="H19" s="426"/>
      <c r="I19" s="155" t="s">
        <v>357</v>
      </c>
      <c r="J19" s="426"/>
      <c r="K19" s="157"/>
      <c r="L19" s="426"/>
      <c r="M19" s="157"/>
      <c r="N19" s="426"/>
      <c r="O19" s="135"/>
      <c r="P19" s="171">
        <f t="shared" si="1"/>
        <v>72</v>
      </c>
      <c r="Q19" s="198"/>
      <c r="R19" s="199">
        <f t="shared" si="2"/>
        <v>72</v>
      </c>
      <c r="S19" s="200">
        <f>R19-T19</f>
        <v>2</v>
      </c>
      <c r="T19" s="204">
        <v>70</v>
      </c>
      <c r="U19" s="84"/>
      <c r="V19" s="229"/>
      <c r="W19" s="229">
        <v>20</v>
      </c>
      <c r="X19" s="84"/>
      <c r="Y19" s="109"/>
      <c r="Z19" s="204"/>
      <c r="AA19" s="112">
        <v>34</v>
      </c>
      <c r="AB19" s="266">
        <v>38</v>
      </c>
      <c r="AC19" s="106"/>
      <c r="AD19" s="105"/>
      <c r="AE19" s="106"/>
      <c r="AF19" s="105"/>
      <c r="AG19" s="209"/>
      <c r="AH19" s="105"/>
      <c r="AI19" s="217"/>
      <c r="AJ19" s="196"/>
      <c r="AK19" s="196"/>
      <c r="AL19" s="196"/>
      <c r="AM19" s="196"/>
      <c r="AN19" s="196"/>
      <c r="AO19" s="196"/>
      <c r="AP19" s="219"/>
    </row>
    <row r="20" spans="1:42" s="107" customFormat="1" ht="26.25" x14ac:dyDescent="0.4">
      <c r="A20" s="244" t="s">
        <v>411</v>
      </c>
      <c r="B20" s="330" t="s">
        <v>401</v>
      </c>
      <c r="C20" s="331" t="s">
        <v>401</v>
      </c>
      <c r="D20" s="331" t="s">
        <v>401</v>
      </c>
      <c r="E20" s="331" t="s">
        <v>401</v>
      </c>
      <c r="F20" s="331" t="s">
        <v>401</v>
      </c>
      <c r="G20" s="332" t="s">
        <v>401</v>
      </c>
      <c r="H20" s="426"/>
      <c r="I20" s="245" t="s">
        <v>356</v>
      </c>
      <c r="J20" s="426"/>
      <c r="K20" s="157"/>
      <c r="L20" s="426"/>
      <c r="M20" s="157"/>
      <c r="N20" s="426"/>
      <c r="O20" s="135"/>
      <c r="P20" s="171">
        <f t="shared" si="1"/>
        <v>280</v>
      </c>
      <c r="Q20" s="198"/>
      <c r="R20" s="199">
        <f t="shared" si="2"/>
        <v>262</v>
      </c>
      <c r="S20" s="200">
        <f>R20-T20</f>
        <v>236</v>
      </c>
      <c r="T20" s="203">
        <v>26</v>
      </c>
      <c r="U20" s="84"/>
      <c r="V20" s="228"/>
      <c r="W20" s="228">
        <v>20</v>
      </c>
      <c r="X20" s="84"/>
      <c r="Y20" s="108">
        <v>12</v>
      </c>
      <c r="Z20" s="203">
        <v>6</v>
      </c>
      <c r="AA20" s="112">
        <v>118</v>
      </c>
      <c r="AB20" s="267">
        <v>144</v>
      </c>
      <c r="AC20" s="106"/>
      <c r="AD20" s="105"/>
      <c r="AE20" s="106"/>
      <c r="AF20" s="105"/>
      <c r="AG20" s="209"/>
      <c r="AH20" s="105"/>
      <c r="AI20" s="217"/>
      <c r="AJ20" s="196"/>
      <c r="AK20" s="196"/>
      <c r="AL20" s="196"/>
      <c r="AM20" s="196"/>
      <c r="AN20" s="196"/>
      <c r="AO20" s="196"/>
      <c r="AP20" s="219"/>
    </row>
    <row r="21" spans="1:42" s="107" customFormat="1" ht="26.25" x14ac:dyDescent="0.4">
      <c r="A21" s="244" t="s">
        <v>412</v>
      </c>
      <c r="B21" s="330" t="s">
        <v>351</v>
      </c>
      <c r="C21" s="331" t="s">
        <v>351</v>
      </c>
      <c r="D21" s="331" t="s">
        <v>351</v>
      </c>
      <c r="E21" s="331" t="s">
        <v>351</v>
      </c>
      <c r="F21" s="331" t="s">
        <v>351</v>
      </c>
      <c r="G21" s="332" t="s">
        <v>351</v>
      </c>
      <c r="H21" s="154"/>
      <c r="I21" s="245" t="s">
        <v>356</v>
      </c>
      <c r="J21" s="426"/>
      <c r="K21" s="157"/>
      <c r="L21" s="426"/>
      <c r="M21" s="157"/>
      <c r="N21" s="426"/>
      <c r="O21" s="135"/>
      <c r="P21" s="171">
        <f t="shared" si="1"/>
        <v>144</v>
      </c>
      <c r="Q21" s="198"/>
      <c r="R21" s="199">
        <f t="shared" si="2"/>
        <v>126</v>
      </c>
      <c r="S21" s="200">
        <f>R21-T21</f>
        <v>36</v>
      </c>
      <c r="T21" s="204">
        <v>90</v>
      </c>
      <c r="U21" s="84"/>
      <c r="V21" s="229"/>
      <c r="W21" s="229">
        <v>62</v>
      </c>
      <c r="X21" s="84"/>
      <c r="Y21" s="109">
        <v>10</v>
      </c>
      <c r="Z21" s="204">
        <v>8</v>
      </c>
      <c r="AA21" s="112">
        <v>68</v>
      </c>
      <c r="AB21" s="267">
        <v>58</v>
      </c>
      <c r="AC21" s="106"/>
      <c r="AD21" s="105"/>
      <c r="AE21" s="106"/>
      <c r="AF21" s="105"/>
      <c r="AG21" s="250"/>
      <c r="AH21" s="105"/>
      <c r="AI21" s="217"/>
      <c r="AJ21" s="196"/>
      <c r="AK21" s="196"/>
      <c r="AL21" s="196"/>
      <c r="AM21" s="196"/>
      <c r="AN21" s="196"/>
      <c r="AO21" s="196"/>
      <c r="AP21" s="219"/>
    </row>
    <row r="22" spans="1:42" s="107" customFormat="1" ht="26.25" x14ac:dyDescent="0.4">
      <c r="A22" s="244" t="s">
        <v>413</v>
      </c>
      <c r="B22" s="330" t="s">
        <v>30</v>
      </c>
      <c r="C22" s="331" t="s">
        <v>30</v>
      </c>
      <c r="D22" s="331" t="s">
        <v>30</v>
      </c>
      <c r="E22" s="331" t="s">
        <v>30</v>
      </c>
      <c r="F22" s="331" t="s">
        <v>30</v>
      </c>
      <c r="G22" s="332" t="s">
        <v>30</v>
      </c>
      <c r="H22" s="431"/>
      <c r="I22" s="155" t="s">
        <v>357</v>
      </c>
      <c r="J22" s="431"/>
      <c r="K22" s="245"/>
      <c r="L22" s="431"/>
      <c r="M22" s="245"/>
      <c r="N22" s="431"/>
      <c r="O22" s="246"/>
      <c r="P22" s="231">
        <f t="shared" si="1"/>
        <v>72</v>
      </c>
      <c r="Q22" s="232"/>
      <c r="R22" s="233">
        <f t="shared" si="2"/>
        <v>72</v>
      </c>
      <c r="S22" s="234">
        <v>88</v>
      </c>
      <c r="T22" s="203">
        <v>68</v>
      </c>
      <c r="U22" s="201"/>
      <c r="V22" s="228"/>
      <c r="W22" s="228">
        <v>20</v>
      </c>
      <c r="X22" s="201"/>
      <c r="Y22" s="108"/>
      <c r="Z22" s="203"/>
      <c r="AA22" s="111">
        <v>34</v>
      </c>
      <c r="AB22" s="268">
        <v>38</v>
      </c>
      <c r="AC22" s="247"/>
      <c r="AD22" s="248"/>
      <c r="AE22" s="247"/>
      <c r="AF22" s="248"/>
      <c r="AG22" s="249"/>
      <c r="AH22" s="105"/>
      <c r="AI22" s="217"/>
      <c r="AJ22" s="196"/>
      <c r="AK22" s="196"/>
      <c r="AL22" s="196"/>
      <c r="AM22" s="196"/>
      <c r="AN22" s="196"/>
      <c r="AO22" s="196"/>
      <c r="AP22" s="219"/>
    </row>
    <row r="23" spans="1:42" s="107" customFormat="1" ht="26.25" x14ac:dyDescent="0.4">
      <c r="A23" s="244" t="s">
        <v>414</v>
      </c>
      <c r="B23" s="330" t="s">
        <v>355</v>
      </c>
      <c r="C23" s="331" t="s">
        <v>355</v>
      </c>
      <c r="D23" s="331" t="s">
        <v>355</v>
      </c>
      <c r="E23" s="331" t="s">
        <v>355</v>
      </c>
      <c r="F23" s="331" t="s">
        <v>355</v>
      </c>
      <c r="G23" s="332" t="s">
        <v>355</v>
      </c>
      <c r="H23" s="426"/>
      <c r="I23" s="120" t="s">
        <v>357</v>
      </c>
      <c r="J23" s="426"/>
      <c r="K23" s="157"/>
      <c r="L23" s="426"/>
      <c r="M23" s="157"/>
      <c r="N23" s="426"/>
      <c r="O23" s="135"/>
      <c r="P23" s="171">
        <f t="shared" si="1"/>
        <v>68</v>
      </c>
      <c r="Q23" s="198"/>
      <c r="R23" s="199">
        <f t="shared" si="2"/>
        <v>68</v>
      </c>
      <c r="S23" s="200">
        <f>R23-T23</f>
        <v>28</v>
      </c>
      <c r="T23" s="203">
        <v>40</v>
      </c>
      <c r="U23" s="84"/>
      <c r="V23" s="228"/>
      <c r="W23" s="228">
        <v>10</v>
      </c>
      <c r="X23" s="84"/>
      <c r="Y23" s="108"/>
      <c r="Z23" s="203"/>
      <c r="AA23" s="111"/>
      <c r="AB23" s="269">
        <v>68</v>
      </c>
      <c r="AC23" s="106"/>
      <c r="AD23" s="105"/>
      <c r="AE23" s="106"/>
      <c r="AF23" s="105"/>
      <c r="AG23" s="209"/>
      <c r="AH23" s="105"/>
      <c r="AI23" s="217"/>
      <c r="AJ23" s="196"/>
      <c r="AK23" s="196"/>
      <c r="AL23" s="196"/>
      <c r="AM23" s="196"/>
      <c r="AN23" s="196"/>
      <c r="AO23" s="196"/>
      <c r="AP23" s="219"/>
    </row>
    <row r="24" spans="1:42" s="107" customFormat="1" ht="26.25" x14ac:dyDescent="0.4">
      <c r="A24" s="244" t="s">
        <v>415</v>
      </c>
      <c r="B24" s="330" t="s">
        <v>352</v>
      </c>
      <c r="C24" s="331" t="s">
        <v>352</v>
      </c>
      <c r="D24" s="331" t="s">
        <v>352</v>
      </c>
      <c r="E24" s="331" t="s">
        <v>352</v>
      </c>
      <c r="F24" s="331" t="s">
        <v>352</v>
      </c>
      <c r="G24" s="332" t="s">
        <v>352</v>
      </c>
      <c r="H24" s="426"/>
      <c r="I24" s="245" t="s">
        <v>356</v>
      </c>
      <c r="J24" s="426"/>
      <c r="K24" s="157"/>
      <c r="L24" s="426"/>
      <c r="M24" s="157"/>
      <c r="N24" s="426"/>
      <c r="O24" s="135"/>
      <c r="P24" s="171">
        <f t="shared" si="1"/>
        <v>144</v>
      </c>
      <c r="Q24" s="198"/>
      <c r="R24" s="199">
        <f t="shared" si="2"/>
        <v>126</v>
      </c>
      <c r="S24" s="200">
        <f t="shared" ref="S24:S27" si="3">R24-T24</f>
        <v>100</v>
      </c>
      <c r="T24" s="204">
        <v>26</v>
      </c>
      <c r="U24" s="84"/>
      <c r="V24" s="229"/>
      <c r="W24" s="229">
        <v>54</v>
      </c>
      <c r="X24" s="84"/>
      <c r="Y24" s="109">
        <v>10</v>
      </c>
      <c r="Z24" s="204">
        <v>8</v>
      </c>
      <c r="AA24" s="112">
        <v>52</v>
      </c>
      <c r="AB24" s="265">
        <v>74</v>
      </c>
      <c r="AC24" s="106"/>
      <c r="AD24" s="105"/>
      <c r="AE24" s="106"/>
      <c r="AF24" s="105"/>
      <c r="AG24" s="209"/>
      <c r="AH24" s="105"/>
      <c r="AI24" s="217"/>
      <c r="AJ24" s="196"/>
      <c r="AK24" s="196"/>
      <c r="AL24" s="196"/>
      <c r="AM24" s="196"/>
      <c r="AN24" s="196"/>
      <c r="AO24" s="196"/>
      <c r="AP24" s="219"/>
    </row>
    <row r="25" spans="1:42" s="107" customFormat="1" ht="26.25" x14ac:dyDescent="0.4">
      <c r="A25" s="244" t="s">
        <v>416</v>
      </c>
      <c r="B25" s="330" t="s">
        <v>353</v>
      </c>
      <c r="C25" s="331" t="s">
        <v>353</v>
      </c>
      <c r="D25" s="331" t="s">
        <v>353</v>
      </c>
      <c r="E25" s="331" t="s">
        <v>353</v>
      </c>
      <c r="F25" s="331" t="s">
        <v>353</v>
      </c>
      <c r="G25" s="332" t="s">
        <v>353</v>
      </c>
      <c r="H25" s="426"/>
      <c r="I25" s="155" t="s">
        <v>357</v>
      </c>
      <c r="J25" s="426"/>
      <c r="K25" s="157"/>
      <c r="L25" s="426"/>
      <c r="M25" s="157"/>
      <c r="N25" s="426"/>
      <c r="O25" s="135"/>
      <c r="P25" s="171">
        <f t="shared" si="1"/>
        <v>72</v>
      </c>
      <c r="Q25" s="198"/>
      <c r="R25" s="199">
        <f t="shared" si="2"/>
        <v>72</v>
      </c>
      <c r="S25" s="200">
        <f t="shared" si="3"/>
        <v>38</v>
      </c>
      <c r="T25" s="204">
        <v>34</v>
      </c>
      <c r="U25" s="84"/>
      <c r="V25" s="229"/>
      <c r="W25" s="229">
        <v>6</v>
      </c>
      <c r="X25" s="92"/>
      <c r="Y25" s="109"/>
      <c r="Z25" s="204"/>
      <c r="AA25" s="112">
        <v>34</v>
      </c>
      <c r="AB25" s="266">
        <v>38</v>
      </c>
      <c r="AC25" s="247"/>
      <c r="AD25" s="248"/>
      <c r="AE25" s="247"/>
      <c r="AF25" s="248"/>
      <c r="AG25" s="249"/>
      <c r="AH25" s="248"/>
      <c r="AI25" s="217"/>
      <c r="AJ25" s="196"/>
      <c r="AK25" s="196"/>
      <c r="AL25" s="196"/>
      <c r="AM25" s="196"/>
      <c r="AN25" s="196"/>
      <c r="AO25" s="196"/>
      <c r="AP25" s="219"/>
    </row>
    <row r="26" spans="1:42" s="107" customFormat="1" ht="26.25" x14ac:dyDescent="0.4">
      <c r="A26" s="244" t="s">
        <v>417</v>
      </c>
      <c r="B26" s="330" t="s">
        <v>402</v>
      </c>
      <c r="C26" s="331" t="s">
        <v>402</v>
      </c>
      <c r="D26" s="331" t="s">
        <v>402</v>
      </c>
      <c r="E26" s="331" t="s">
        <v>402</v>
      </c>
      <c r="F26" s="331" t="s">
        <v>402</v>
      </c>
      <c r="G26" s="332" t="s">
        <v>402</v>
      </c>
      <c r="H26" s="426"/>
      <c r="I26" s="155" t="s">
        <v>357</v>
      </c>
      <c r="J26" s="432"/>
      <c r="K26" s="433"/>
      <c r="L26" s="432"/>
      <c r="M26" s="433"/>
      <c r="N26" s="432"/>
      <c r="O26" s="251"/>
      <c r="P26" s="171">
        <f t="shared" si="1"/>
        <v>72</v>
      </c>
      <c r="Q26" s="253"/>
      <c r="R26" s="199">
        <f t="shared" ref="R26:R27" si="4">SUM(AA26:AB26)</f>
        <v>72</v>
      </c>
      <c r="S26" s="200">
        <f t="shared" si="3"/>
        <v>48</v>
      </c>
      <c r="T26" s="203">
        <v>24</v>
      </c>
      <c r="U26" s="201"/>
      <c r="V26" s="228"/>
      <c r="W26" s="228">
        <v>12</v>
      </c>
      <c r="X26" s="254"/>
      <c r="Y26" s="108"/>
      <c r="Z26" s="203"/>
      <c r="AA26" s="111">
        <v>34</v>
      </c>
      <c r="AB26" s="266">
        <v>38</v>
      </c>
      <c r="AC26" s="106"/>
      <c r="AD26" s="105"/>
      <c r="AE26" s="106"/>
      <c r="AF26" s="105"/>
      <c r="AG26" s="209"/>
      <c r="AH26" s="105"/>
      <c r="AI26" s="217"/>
      <c r="AJ26" s="196"/>
      <c r="AK26" s="196"/>
      <c r="AL26" s="196"/>
      <c r="AM26" s="196"/>
      <c r="AN26" s="196"/>
      <c r="AO26" s="196"/>
      <c r="AP26" s="219"/>
    </row>
    <row r="27" spans="1:42" s="107" customFormat="1" ht="26.25" x14ac:dyDescent="0.4">
      <c r="A27" s="244" t="s">
        <v>418</v>
      </c>
      <c r="B27" s="330" t="s">
        <v>403</v>
      </c>
      <c r="C27" s="331" t="s">
        <v>403</v>
      </c>
      <c r="D27" s="331" t="s">
        <v>403</v>
      </c>
      <c r="E27" s="331" t="s">
        <v>403</v>
      </c>
      <c r="F27" s="331" t="s">
        <v>403</v>
      </c>
      <c r="G27" s="332" t="s">
        <v>403</v>
      </c>
      <c r="H27" s="154"/>
      <c r="I27" s="155" t="s">
        <v>357</v>
      </c>
      <c r="J27" s="431"/>
      <c r="K27" s="245"/>
      <c r="L27" s="431"/>
      <c r="M27" s="245"/>
      <c r="N27" s="431"/>
      <c r="O27" s="246"/>
      <c r="P27" s="171">
        <f t="shared" si="1"/>
        <v>32</v>
      </c>
      <c r="Q27" s="198"/>
      <c r="R27" s="199">
        <f t="shared" si="4"/>
        <v>32</v>
      </c>
      <c r="S27" s="200">
        <f t="shared" si="3"/>
        <v>2</v>
      </c>
      <c r="T27" s="204">
        <v>30</v>
      </c>
      <c r="U27" s="84"/>
      <c r="V27" s="229">
        <v>32</v>
      </c>
      <c r="W27" s="229">
        <v>30</v>
      </c>
      <c r="X27" s="92"/>
      <c r="Y27" s="109"/>
      <c r="Z27" s="204"/>
      <c r="AA27" s="206"/>
      <c r="AB27" s="270">
        <v>32</v>
      </c>
      <c r="AC27" s="106"/>
      <c r="AD27" s="105"/>
      <c r="AE27" s="106"/>
      <c r="AF27" s="105"/>
      <c r="AG27" s="209"/>
      <c r="AH27" s="105"/>
      <c r="AI27" s="217"/>
      <c r="AJ27" s="196"/>
      <c r="AK27" s="196"/>
      <c r="AL27" s="196"/>
      <c r="AM27" s="196"/>
      <c r="AN27" s="196"/>
      <c r="AO27" s="196"/>
      <c r="AP27" s="219"/>
    </row>
    <row r="28" spans="1:42" s="107" customFormat="1" ht="27" thickBot="1" x14ac:dyDescent="0.45">
      <c r="A28" s="244" t="s">
        <v>419</v>
      </c>
      <c r="B28" s="367" t="s">
        <v>404</v>
      </c>
      <c r="C28" s="368" t="s">
        <v>404</v>
      </c>
      <c r="D28" s="368" t="s">
        <v>404</v>
      </c>
      <c r="E28" s="368" t="s">
        <v>404</v>
      </c>
      <c r="F28" s="368" t="s">
        <v>404</v>
      </c>
      <c r="G28" s="369" t="s">
        <v>404</v>
      </c>
      <c r="H28" s="156" t="s">
        <v>357</v>
      </c>
      <c r="I28" s="255"/>
      <c r="J28" s="434"/>
      <c r="K28" s="435"/>
      <c r="L28" s="434"/>
      <c r="M28" s="435"/>
      <c r="N28" s="434"/>
      <c r="O28" s="256"/>
      <c r="P28" s="257">
        <f t="shared" si="1"/>
        <v>36</v>
      </c>
      <c r="Q28" s="258"/>
      <c r="R28" s="259">
        <f t="shared" ref="R28" si="5">SUM(AA28:AB28)</f>
        <v>36</v>
      </c>
      <c r="S28" s="260">
        <f>R28-T28</f>
        <v>22</v>
      </c>
      <c r="T28" s="205">
        <v>14</v>
      </c>
      <c r="U28" s="261"/>
      <c r="V28" s="230"/>
      <c r="W28" s="230">
        <v>14</v>
      </c>
      <c r="X28" s="261"/>
      <c r="Y28" s="110"/>
      <c r="Z28" s="205"/>
      <c r="AA28" s="252">
        <v>36</v>
      </c>
      <c r="AB28" s="271"/>
      <c r="AC28" s="262"/>
      <c r="AD28" s="263"/>
      <c r="AE28" s="262"/>
      <c r="AF28" s="263"/>
      <c r="AG28" s="264"/>
      <c r="AH28" s="263"/>
      <c r="AI28" s="217"/>
      <c r="AJ28" s="196"/>
      <c r="AK28" s="196"/>
      <c r="AL28" s="196"/>
      <c r="AM28" s="196"/>
      <c r="AN28" s="196"/>
      <c r="AO28" s="196"/>
      <c r="AP28" s="219"/>
    </row>
    <row r="29" spans="1:42" ht="27" thickBot="1" x14ac:dyDescent="0.45">
      <c r="A29" s="275" t="s">
        <v>422</v>
      </c>
      <c r="B29" s="421" t="s">
        <v>421</v>
      </c>
      <c r="C29" s="422" t="s">
        <v>84</v>
      </c>
      <c r="D29" s="422" t="s">
        <v>84</v>
      </c>
      <c r="E29" s="422" t="s">
        <v>84</v>
      </c>
      <c r="F29" s="422" t="s">
        <v>84</v>
      </c>
      <c r="G29" s="422" t="s">
        <v>84</v>
      </c>
      <c r="H29" s="436"/>
      <c r="I29" s="437"/>
      <c r="J29" s="436"/>
      <c r="K29" s="437"/>
      <c r="L29" s="436"/>
      <c r="M29" s="437"/>
      <c r="N29" s="436"/>
      <c r="O29" s="145"/>
      <c r="P29" s="116">
        <f>SUM(P30:P35)</f>
        <v>466</v>
      </c>
      <c r="Q29" s="116">
        <f t="shared" ref="Q29:AD29" si="6">SUM(Q30:Q35)</f>
        <v>0</v>
      </c>
      <c r="R29" s="116">
        <f t="shared" si="6"/>
        <v>466</v>
      </c>
      <c r="S29" s="116">
        <f t="shared" si="6"/>
        <v>192</v>
      </c>
      <c r="T29" s="116">
        <f t="shared" si="6"/>
        <v>274</v>
      </c>
      <c r="U29" s="116">
        <f t="shared" si="6"/>
        <v>0</v>
      </c>
      <c r="V29" s="116">
        <f t="shared" si="6"/>
        <v>0</v>
      </c>
      <c r="W29" s="116">
        <f t="shared" si="6"/>
        <v>122</v>
      </c>
      <c r="X29" s="116">
        <f t="shared" si="6"/>
        <v>0</v>
      </c>
      <c r="Y29" s="116">
        <f t="shared" si="6"/>
        <v>0</v>
      </c>
      <c r="Z29" s="116">
        <f t="shared" si="6"/>
        <v>0</v>
      </c>
      <c r="AA29" s="116">
        <f t="shared" si="6"/>
        <v>0</v>
      </c>
      <c r="AB29" s="519">
        <f t="shared" si="6"/>
        <v>0</v>
      </c>
      <c r="AC29" s="520">
        <f t="shared" si="6"/>
        <v>128</v>
      </c>
      <c r="AD29" s="521">
        <f t="shared" si="6"/>
        <v>120</v>
      </c>
      <c r="AE29" s="522">
        <f>SUM(AE30:AE35)</f>
        <v>144</v>
      </c>
      <c r="AF29" s="491">
        <f t="shared" ref="AF29" si="7">SUM(AF30:AF35)</f>
        <v>74</v>
      </c>
      <c r="AG29" s="505">
        <f t="shared" ref="AG29" si="8">SUM(AG30:AG35)</f>
        <v>0</v>
      </c>
      <c r="AH29" s="482">
        <f t="shared" ref="AH29" si="9">SUM(AH30:AH35)</f>
        <v>0</v>
      </c>
      <c r="AI29" s="217"/>
      <c r="AJ29" s="196"/>
      <c r="AK29" s="196"/>
      <c r="AL29" s="196"/>
      <c r="AM29" s="197"/>
      <c r="AN29" s="197"/>
      <c r="AO29" s="197"/>
      <c r="AP29" s="218"/>
    </row>
    <row r="30" spans="1:42" ht="26.25" customHeight="1" x14ac:dyDescent="0.4">
      <c r="A30" s="244" t="s">
        <v>423</v>
      </c>
      <c r="B30" s="330" t="s">
        <v>430</v>
      </c>
      <c r="C30" s="331"/>
      <c r="D30" s="331"/>
      <c r="E30" s="331"/>
      <c r="F30" s="331"/>
      <c r="G30" s="332"/>
      <c r="H30" s="438"/>
      <c r="I30" s="439"/>
      <c r="J30" s="120"/>
      <c r="K30" s="440" t="s">
        <v>357</v>
      </c>
      <c r="L30" s="438"/>
      <c r="M30" s="439"/>
      <c r="N30" s="441"/>
      <c r="O30" s="140"/>
      <c r="P30" s="88">
        <f t="shared" ref="P30:P35" si="10">Q30+R30+Y30+Z30</f>
        <v>72</v>
      </c>
      <c r="Q30" s="72"/>
      <c r="R30" s="72">
        <f>SUM(AA30:AH30)</f>
        <v>72</v>
      </c>
      <c r="S30" s="200">
        <f t="shared" ref="S30:S35" si="11">R30-T30</f>
        <v>68</v>
      </c>
      <c r="T30" s="72">
        <v>4</v>
      </c>
      <c r="U30" s="72"/>
      <c r="V30" s="72"/>
      <c r="W30" s="72">
        <v>4</v>
      </c>
      <c r="X30" s="72"/>
      <c r="Y30" s="72"/>
      <c r="Z30" s="58"/>
      <c r="AA30" s="117"/>
      <c r="AB30" s="284"/>
      <c r="AC30" s="514">
        <v>32</v>
      </c>
      <c r="AD30" s="514">
        <v>40</v>
      </c>
      <c r="AE30" s="523"/>
      <c r="AF30" s="67"/>
      <c r="AG30" s="67"/>
      <c r="AH30" s="117"/>
      <c r="AI30" s="217"/>
      <c r="AJ30" s="196"/>
      <c r="AK30" s="196"/>
      <c r="AL30" s="196"/>
      <c r="AM30" s="212"/>
      <c r="AN30" s="197"/>
      <c r="AO30" s="197"/>
      <c r="AP30" s="218"/>
    </row>
    <row r="31" spans="1:42" ht="26.25" x14ac:dyDescent="0.4">
      <c r="A31" s="244" t="s">
        <v>424</v>
      </c>
      <c r="B31" s="330" t="s">
        <v>431</v>
      </c>
      <c r="C31" s="331"/>
      <c r="D31" s="331"/>
      <c r="E31" s="331"/>
      <c r="F31" s="331"/>
      <c r="G31" s="332"/>
      <c r="H31" s="442"/>
      <c r="I31" s="286"/>
      <c r="J31" s="120"/>
      <c r="K31" s="443"/>
      <c r="L31" s="442"/>
      <c r="M31" s="286" t="s">
        <v>357</v>
      </c>
      <c r="N31" s="444"/>
      <c r="O31" s="141"/>
      <c r="P31" s="88">
        <f t="shared" si="10"/>
        <v>94</v>
      </c>
      <c r="Q31" s="28"/>
      <c r="R31" s="72">
        <f t="shared" ref="R31:R32" si="12">SUM(AA31:AH31)</f>
        <v>94</v>
      </c>
      <c r="S31" s="200">
        <f t="shared" si="11"/>
        <v>4</v>
      </c>
      <c r="T31" s="28">
        <v>90</v>
      </c>
      <c r="U31" s="28"/>
      <c r="V31" s="28"/>
      <c r="W31" s="28">
        <v>90</v>
      </c>
      <c r="X31" s="28"/>
      <c r="Y31" s="72"/>
      <c r="Z31" s="90"/>
      <c r="AA31" s="117"/>
      <c r="AB31" s="95"/>
      <c r="AC31" s="118">
        <v>16</v>
      </c>
      <c r="AD31" s="118">
        <v>40</v>
      </c>
      <c r="AE31" s="95">
        <v>16</v>
      </c>
      <c r="AF31" s="67">
        <v>22</v>
      </c>
      <c r="AG31" s="67"/>
      <c r="AH31" s="117"/>
      <c r="AI31" s="217"/>
      <c r="AJ31" s="196"/>
      <c r="AK31" s="212"/>
      <c r="AL31" s="196"/>
      <c r="AM31" s="197"/>
      <c r="AN31" s="197"/>
      <c r="AO31" s="197"/>
      <c r="AP31" s="218"/>
    </row>
    <row r="32" spans="1:42" ht="26.25" customHeight="1" x14ac:dyDescent="0.4">
      <c r="A32" s="244" t="s">
        <v>425</v>
      </c>
      <c r="B32" s="330" t="s">
        <v>87</v>
      </c>
      <c r="C32" s="331"/>
      <c r="D32" s="331"/>
      <c r="E32" s="331"/>
      <c r="F32" s="331"/>
      <c r="G32" s="332"/>
      <c r="H32" s="442"/>
      <c r="I32" s="286"/>
      <c r="J32" s="442"/>
      <c r="K32" s="152"/>
      <c r="L32" s="442"/>
      <c r="M32" s="286" t="s">
        <v>357</v>
      </c>
      <c r="N32" s="153"/>
      <c r="O32" s="141"/>
      <c r="P32" s="88">
        <f t="shared" si="10"/>
        <v>76</v>
      </c>
      <c r="Q32" s="28"/>
      <c r="R32" s="72">
        <f t="shared" si="12"/>
        <v>76</v>
      </c>
      <c r="S32" s="200">
        <f t="shared" si="11"/>
        <v>60</v>
      </c>
      <c r="T32" s="28">
        <v>16</v>
      </c>
      <c r="U32" s="28"/>
      <c r="V32" s="28"/>
      <c r="W32" s="28">
        <v>4</v>
      </c>
      <c r="X32" s="28"/>
      <c r="Y32" s="72"/>
      <c r="Z32" s="90"/>
      <c r="AA32" s="117"/>
      <c r="AB32" s="95"/>
      <c r="AC32" s="207"/>
      <c r="AD32" s="118"/>
      <c r="AE32" s="95">
        <v>48</v>
      </c>
      <c r="AF32" s="67">
        <v>28</v>
      </c>
      <c r="AG32" s="506"/>
      <c r="AH32" s="117"/>
      <c r="AI32" s="217"/>
      <c r="AJ32" s="196"/>
      <c r="AK32" s="196"/>
      <c r="AL32" s="196"/>
      <c r="AM32" s="197"/>
      <c r="AN32" s="197"/>
      <c r="AO32" s="197"/>
      <c r="AP32" s="218"/>
    </row>
    <row r="33" spans="1:42" ht="26.25" customHeight="1" x14ac:dyDescent="0.4">
      <c r="A33" s="244" t="s">
        <v>426</v>
      </c>
      <c r="B33" s="330" t="s">
        <v>30</v>
      </c>
      <c r="C33" s="331"/>
      <c r="D33" s="331"/>
      <c r="E33" s="331"/>
      <c r="F33" s="331"/>
      <c r="G33" s="332"/>
      <c r="H33" s="442"/>
      <c r="I33" s="286"/>
      <c r="J33" s="120"/>
      <c r="K33" s="152"/>
      <c r="L33" s="154"/>
      <c r="M33" s="286" t="s">
        <v>357</v>
      </c>
      <c r="N33" s="153"/>
      <c r="O33" s="141"/>
      <c r="P33" s="88">
        <f t="shared" si="10"/>
        <v>160</v>
      </c>
      <c r="Q33" s="28"/>
      <c r="R33" s="72">
        <f t="shared" ref="R33:R35" si="13">SUM(AA33:AH33)</f>
        <v>160</v>
      </c>
      <c r="S33" s="200">
        <f t="shared" si="11"/>
        <v>4</v>
      </c>
      <c r="T33" s="28">
        <v>156</v>
      </c>
      <c r="U33" s="28"/>
      <c r="V33" s="28"/>
      <c r="W33" s="28">
        <v>16</v>
      </c>
      <c r="X33" s="28"/>
      <c r="Y33" s="72"/>
      <c r="Z33" s="90"/>
      <c r="AA33" s="117"/>
      <c r="AB33" s="95"/>
      <c r="AC33" s="207">
        <v>48</v>
      </c>
      <c r="AD33" s="207">
        <v>40</v>
      </c>
      <c r="AE33" s="524">
        <v>48</v>
      </c>
      <c r="AF33" s="516">
        <v>24</v>
      </c>
      <c r="AG33" s="507"/>
      <c r="AH33" s="117"/>
      <c r="AI33" s="217"/>
      <c r="AJ33" s="196"/>
      <c r="AK33" s="196"/>
      <c r="AL33" s="196"/>
      <c r="AM33" s="197"/>
      <c r="AN33" s="197"/>
      <c r="AO33" s="197"/>
      <c r="AP33" s="218"/>
    </row>
    <row r="34" spans="1:42" ht="26.25" customHeight="1" x14ac:dyDescent="0.4">
      <c r="A34" s="244" t="s">
        <v>427</v>
      </c>
      <c r="B34" s="330" t="s">
        <v>432</v>
      </c>
      <c r="C34" s="331"/>
      <c r="D34" s="331"/>
      <c r="E34" s="331"/>
      <c r="F34" s="331"/>
      <c r="G34" s="332"/>
      <c r="H34" s="442"/>
      <c r="I34" s="286"/>
      <c r="J34" s="120"/>
      <c r="K34" s="443"/>
      <c r="L34" s="442" t="s">
        <v>357</v>
      </c>
      <c r="M34" s="286"/>
      <c r="N34" s="444"/>
      <c r="O34" s="141"/>
      <c r="P34" s="88">
        <f t="shared" si="10"/>
        <v>32</v>
      </c>
      <c r="Q34" s="28"/>
      <c r="R34" s="72">
        <f t="shared" si="13"/>
        <v>32</v>
      </c>
      <c r="S34" s="200">
        <f t="shared" si="11"/>
        <v>28</v>
      </c>
      <c r="T34" s="28">
        <v>4</v>
      </c>
      <c r="U34" s="28"/>
      <c r="V34" s="28"/>
      <c r="W34" s="28">
        <v>4</v>
      </c>
      <c r="X34" s="28"/>
      <c r="Y34" s="72"/>
      <c r="Z34" s="90"/>
      <c r="AA34" s="117"/>
      <c r="AB34" s="95"/>
      <c r="AC34" s="118"/>
      <c r="AD34" s="118"/>
      <c r="AE34" s="95">
        <v>32</v>
      </c>
      <c r="AF34" s="67"/>
      <c r="AG34" s="67"/>
      <c r="AH34" s="117"/>
      <c r="AI34" s="217"/>
      <c r="AJ34" s="196"/>
      <c r="AK34" s="196"/>
      <c r="AL34" s="196"/>
      <c r="AM34" s="197"/>
      <c r="AN34" s="197"/>
      <c r="AO34" s="197"/>
      <c r="AP34" s="218"/>
    </row>
    <row r="35" spans="1:42" ht="27" customHeight="1" thickBot="1" x14ac:dyDescent="0.45">
      <c r="A35" s="244" t="s">
        <v>428</v>
      </c>
      <c r="B35" s="330" t="s">
        <v>433</v>
      </c>
      <c r="C35" s="331"/>
      <c r="D35" s="331"/>
      <c r="E35" s="331"/>
      <c r="F35" s="331"/>
      <c r="G35" s="332"/>
      <c r="H35" s="445"/>
      <c r="I35" s="446"/>
      <c r="J35" s="445" t="s">
        <v>357</v>
      </c>
      <c r="K35" s="447"/>
      <c r="L35" s="156"/>
      <c r="M35" s="446"/>
      <c r="N35" s="448"/>
      <c r="O35" s="142"/>
      <c r="P35" s="88">
        <f t="shared" si="10"/>
        <v>32</v>
      </c>
      <c r="Q35" s="28"/>
      <c r="R35" s="72">
        <f t="shared" si="13"/>
        <v>32</v>
      </c>
      <c r="S35" s="200">
        <f t="shared" si="11"/>
        <v>28</v>
      </c>
      <c r="T35" s="28">
        <v>4</v>
      </c>
      <c r="U35" s="28"/>
      <c r="V35" s="28"/>
      <c r="W35" s="28">
        <v>4</v>
      </c>
      <c r="X35" s="28"/>
      <c r="Y35" s="72"/>
      <c r="Z35" s="90"/>
      <c r="AA35" s="117"/>
      <c r="AB35" s="95"/>
      <c r="AC35" s="118">
        <v>32</v>
      </c>
      <c r="AD35" s="118"/>
      <c r="AE35" s="525"/>
      <c r="AF35" s="67"/>
      <c r="AG35" s="506"/>
      <c r="AH35" s="117"/>
      <c r="AI35" s="217"/>
      <c r="AJ35" s="196"/>
      <c r="AK35" s="196"/>
      <c r="AL35" s="196"/>
      <c r="AM35" s="197"/>
      <c r="AN35" s="197"/>
      <c r="AO35" s="197"/>
      <c r="AP35" s="218"/>
    </row>
    <row r="36" spans="1:42" ht="27" thickBot="1" x14ac:dyDescent="0.45">
      <c r="A36" s="275" t="s">
        <v>86</v>
      </c>
      <c r="B36" s="364" t="s">
        <v>85</v>
      </c>
      <c r="C36" s="365" t="s">
        <v>85</v>
      </c>
      <c r="D36" s="365" t="s">
        <v>85</v>
      </c>
      <c r="E36" s="365" t="s">
        <v>85</v>
      </c>
      <c r="F36" s="365" t="s">
        <v>85</v>
      </c>
      <c r="G36" s="365" t="s">
        <v>85</v>
      </c>
      <c r="H36" s="449"/>
      <c r="I36" s="450"/>
      <c r="J36" s="449"/>
      <c r="K36" s="450"/>
      <c r="L36" s="449"/>
      <c r="M36" s="450"/>
      <c r="N36" s="449"/>
      <c r="O36" s="147"/>
      <c r="P36" s="82">
        <f>SUM(P37:P40)+P41+P44+P47</f>
        <v>656</v>
      </c>
      <c r="Q36" s="82">
        <f t="shared" ref="Q36:AH36" si="14">SUM(Q37:Q40)+Q41+Q44+Q47</f>
        <v>0</v>
      </c>
      <c r="R36" s="82">
        <f t="shared" si="14"/>
        <v>608</v>
      </c>
      <c r="S36" s="82">
        <f t="shared" si="14"/>
        <v>358</v>
      </c>
      <c r="T36" s="82">
        <f t="shared" si="14"/>
        <v>250</v>
      </c>
      <c r="U36" s="82">
        <f t="shared" si="14"/>
        <v>0</v>
      </c>
      <c r="V36" s="82">
        <f t="shared" si="14"/>
        <v>0</v>
      </c>
      <c r="W36" s="82">
        <f t="shared" si="14"/>
        <v>250</v>
      </c>
      <c r="X36" s="82">
        <f t="shared" si="14"/>
        <v>0</v>
      </c>
      <c r="Y36" s="82">
        <f t="shared" si="14"/>
        <v>16</v>
      </c>
      <c r="Z36" s="82">
        <f t="shared" si="14"/>
        <v>32</v>
      </c>
      <c r="AA36" s="475">
        <f t="shared" si="14"/>
        <v>0</v>
      </c>
      <c r="AB36" s="91">
        <f t="shared" si="14"/>
        <v>16</v>
      </c>
      <c r="AC36" s="475">
        <f t="shared" si="14"/>
        <v>432</v>
      </c>
      <c r="AD36" s="476">
        <f t="shared" si="14"/>
        <v>160</v>
      </c>
      <c r="AE36" s="492">
        <f t="shared" si="14"/>
        <v>0</v>
      </c>
      <c r="AF36" s="508">
        <f t="shared" si="14"/>
        <v>0</v>
      </c>
      <c r="AG36" s="508">
        <f t="shared" si="14"/>
        <v>0</v>
      </c>
      <c r="AH36" s="483">
        <f t="shared" si="14"/>
        <v>0</v>
      </c>
      <c r="AI36" s="217"/>
      <c r="AJ36" s="196"/>
      <c r="AK36" s="196"/>
      <c r="AL36" s="196"/>
      <c r="AM36" s="197"/>
      <c r="AN36" s="197"/>
      <c r="AO36" s="197"/>
      <c r="AP36" s="218"/>
    </row>
    <row r="37" spans="1:42" ht="26.25" x14ac:dyDescent="0.4">
      <c r="A37" s="244" t="s">
        <v>434</v>
      </c>
      <c r="B37" s="330" t="s">
        <v>105</v>
      </c>
      <c r="C37" s="331"/>
      <c r="D37" s="331"/>
      <c r="E37" s="331"/>
      <c r="F37" s="331"/>
      <c r="G37" s="332"/>
      <c r="H37" s="438"/>
      <c r="I37" s="439"/>
      <c r="J37" s="438" t="s">
        <v>357</v>
      </c>
      <c r="K37" s="138"/>
      <c r="L37" s="438"/>
      <c r="M37" s="439"/>
      <c r="N37" s="438"/>
      <c r="O37" s="140"/>
      <c r="P37" s="89">
        <f t="shared" ref="P37:P49" si="15">Q37+R37+Y37+Z37</f>
        <v>80</v>
      </c>
      <c r="Q37" s="28"/>
      <c r="R37" s="28">
        <f>SUM(AA37:AH37)</f>
        <v>80</v>
      </c>
      <c r="S37" s="28">
        <f t="shared" ref="S37:S49" si="16">R37-T37</f>
        <v>10</v>
      </c>
      <c r="T37" s="28">
        <v>70</v>
      </c>
      <c r="U37" s="28"/>
      <c r="V37" s="28"/>
      <c r="W37" s="28">
        <v>70</v>
      </c>
      <c r="X37" s="28"/>
      <c r="Y37" s="28"/>
      <c r="Z37" s="90"/>
      <c r="AA37" s="117"/>
      <c r="AB37" s="95"/>
      <c r="AC37" s="118">
        <v>80</v>
      </c>
      <c r="AD37" s="118"/>
      <c r="AE37" s="95"/>
      <c r="AF37" s="67"/>
      <c r="AG37" s="67"/>
      <c r="AH37" s="117"/>
      <c r="AI37" s="217"/>
      <c r="AJ37" s="196"/>
      <c r="AK37" s="196"/>
      <c r="AL37" s="196"/>
      <c r="AM37" s="197"/>
      <c r="AN37" s="197"/>
      <c r="AO37" s="197"/>
      <c r="AP37" s="218"/>
    </row>
    <row r="38" spans="1:42" ht="26.25" x14ac:dyDescent="0.4">
      <c r="A38" s="244" t="s">
        <v>435</v>
      </c>
      <c r="B38" s="330" t="s">
        <v>437</v>
      </c>
      <c r="C38" s="331"/>
      <c r="D38" s="331"/>
      <c r="E38" s="331"/>
      <c r="F38" s="331"/>
      <c r="G38" s="332"/>
      <c r="H38" s="442"/>
      <c r="I38" s="286"/>
      <c r="J38" s="442"/>
      <c r="K38" s="158" t="s">
        <v>357</v>
      </c>
      <c r="L38" s="442"/>
      <c r="M38" s="286"/>
      <c r="N38" s="442"/>
      <c r="O38" s="141"/>
      <c r="P38" s="89">
        <f t="shared" si="15"/>
        <v>72</v>
      </c>
      <c r="Q38" s="28"/>
      <c r="R38" s="28">
        <f t="shared" ref="R38:R49" si="17">SUM(AA38:AH38)</f>
        <v>72</v>
      </c>
      <c r="S38" s="28">
        <f t="shared" si="16"/>
        <v>52</v>
      </c>
      <c r="T38" s="28">
        <v>20</v>
      </c>
      <c r="U38" s="28"/>
      <c r="V38" s="28"/>
      <c r="W38" s="28">
        <v>20</v>
      </c>
      <c r="X38" s="28"/>
      <c r="Y38" s="28"/>
      <c r="Z38" s="90"/>
      <c r="AA38" s="117"/>
      <c r="AB38" s="95"/>
      <c r="AC38" s="118">
        <v>32</v>
      </c>
      <c r="AD38" s="118">
        <v>40</v>
      </c>
      <c r="AE38" s="95"/>
      <c r="AF38" s="67"/>
      <c r="AG38" s="67"/>
      <c r="AH38" s="117"/>
      <c r="AI38" s="217"/>
      <c r="AJ38" s="196"/>
      <c r="AK38" s="196"/>
      <c r="AL38" s="196"/>
      <c r="AM38" s="197"/>
      <c r="AN38" s="197"/>
      <c r="AO38" s="197"/>
      <c r="AP38" s="218"/>
    </row>
    <row r="39" spans="1:42" ht="26.25" x14ac:dyDescent="0.4">
      <c r="A39" s="244" t="s">
        <v>436</v>
      </c>
      <c r="B39" s="330" t="s">
        <v>438</v>
      </c>
      <c r="C39" s="331"/>
      <c r="D39" s="331"/>
      <c r="E39" s="331"/>
      <c r="F39" s="331"/>
      <c r="G39" s="332"/>
      <c r="H39" s="442"/>
      <c r="I39" s="286"/>
      <c r="J39" s="442" t="s">
        <v>356</v>
      </c>
      <c r="K39" s="159"/>
      <c r="L39" s="442"/>
      <c r="M39" s="286"/>
      <c r="N39" s="442"/>
      <c r="O39" s="141"/>
      <c r="P39" s="89">
        <f t="shared" si="15"/>
        <v>60</v>
      </c>
      <c r="Q39" s="28"/>
      <c r="R39" s="28">
        <f t="shared" si="17"/>
        <v>48</v>
      </c>
      <c r="S39" s="28">
        <f t="shared" si="16"/>
        <v>38</v>
      </c>
      <c r="T39" s="28">
        <v>10</v>
      </c>
      <c r="U39" s="28"/>
      <c r="V39" s="28"/>
      <c r="W39" s="28">
        <v>10</v>
      </c>
      <c r="X39" s="28"/>
      <c r="Y39" s="83">
        <v>4</v>
      </c>
      <c r="Z39" s="281">
        <v>8</v>
      </c>
      <c r="AA39" s="117"/>
      <c r="AB39" s="95"/>
      <c r="AC39" s="210">
        <v>48</v>
      </c>
      <c r="AD39" s="210"/>
      <c r="AE39" s="526"/>
      <c r="AF39" s="67"/>
      <c r="AG39" s="67"/>
      <c r="AH39" s="117"/>
      <c r="AI39" s="217"/>
      <c r="AJ39" s="196"/>
      <c r="AK39" s="196"/>
      <c r="AL39" s="196"/>
      <c r="AM39" s="197"/>
      <c r="AN39" s="197"/>
      <c r="AO39" s="197"/>
      <c r="AP39" s="218"/>
    </row>
    <row r="40" spans="1:42" ht="26.25" x14ac:dyDescent="0.4">
      <c r="A40" s="244" t="s">
        <v>88</v>
      </c>
      <c r="B40" s="330" t="s">
        <v>439</v>
      </c>
      <c r="C40" s="331"/>
      <c r="D40" s="331"/>
      <c r="E40" s="331"/>
      <c r="F40" s="331"/>
      <c r="G40" s="332"/>
      <c r="H40" s="451"/>
      <c r="I40" s="452"/>
      <c r="J40" s="451" t="s">
        <v>356</v>
      </c>
      <c r="K40" s="157"/>
      <c r="L40" s="451"/>
      <c r="M40" s="452"/>
      <c r="N40" s="451"/>
      <c r="O40" s="143"/>
      <c r="P40" s="89">
        <f t="shared" si="15"/>
        <v>60</v>
      </c>
      <c r="Q40" s="28"/>
      <c r="R40" s="28">
        <f t="shared" si="17"/>
        <v>48</v>
      </c>
      <c r="S40" s="28">
        <f t="shared" si="16"/>
        <v>38</v>
      </c>
      <c r="T40" s="28">
        <v>10</v>
      </c>
      <c r="U40" s="28"/>
      <c r="V40" s="28"/>
      <c r="W40" s="28">
        <v>10</v>
      </c>
      <c r="X40" s="28"/>
      <c r="Y40" s="83">
        <v>4</v>
      </c>
      <c r="Z40" s="281">
        <v>8</v>
      </c>
      <c r="AA40" s="117"/>
      <c r="AB40" s="527"/>
      <c r="AC40" s="210">
        <v>48</v>
      </c>
      <c r="AD40" s="509"/>
      <c r="AE40" s="95"/>
      <c r="AF40" s="67"/>
      <c r="AG40" s="67"/>
      <c r="AH40" s="117"/>
      <c r="AI40" s="217"/>
      <c r="AJ40" s="196"/>
      <c r="AK40" s="196"/>
      <c r="AL40" s="196"/>
      <c r="AM40" s="197"/>
      <c r="AN40" s="197"/>
      <c r="AO40" s="197"/>
      <c r="AP40" s="218"/>
    </row>
    <row r="41" spans="1:42" ht="26.25" x14ac:dyDescent="0.4">
      <c r="A41" s="275" t="s">
        <v>449</v>
      </c>
      <c r="B41" s="364" t="s">
        <v>440</v>
      </c>
      <c r="C41" s="365"/>
      <c r="D41" s="365"/>
      <c r="E41" s="365"/>
      <c r="F41" s="365"/>
      <c r="G41" s="365"/>
      <c r="H41" s="453"/>
      <c r="I41" s="454"/>
      <c r="J41" s="453"/>
      <c r="K41" s="454"/>
      <c r="L41" s="278"/>
      <c r="M41" s="454"/>
      <c r="N41" s="453"/>
      <c r="O41" s="277"/>
      <c r="P41" s="91">
        <f>SUM(P42:P43)</f>
        <v>132</v>
      </c>
      <c r="Q41" s="91">
        <f t="shared" ref="Q41:AD41" si="18">SUM(Q42:Q43)</f>
        <v>0</v>
      </c>
      <c r="R41" s="91">
        <f t="shared" si="18"/>
        <v>120</v>
      </c>
      <c r="S41" s="91">
        <f t="shared" si="18"/>
        <v>80</v>
      </c>
      <c r="T41" s="91">
        <f t="shared" si="18"/>
        <v>40</v>
      </c>
      <c r="U41" s="91">
        <f t="shared" si="18"/>
        <v>0</v>
      </c>
      <c r="V41" s="91">
        <f t="shared" si="18"/>
        <v>0</v>
      </c>
      <c r="W41" s="91">
        <f t="shared" si="18"/>
        <v>40</v>
      </c>
      <c r="X41" s="91">
        <f t="shared" si="18"/>
        <v>0</v>
      </c>
      <c r="Y41" s="91">
        <f t="shared" si="18"/>
        <v>4</v>
      </c>
      <c r="Z41" s="91">
        <f t="shared" si="18"/>
        <v>8</v>
      </c>
      <c r="AA41" s="476">
        <f t="shared" si="18"/>
        <v>0</v>
      </c>
      <c r="AB41" s="91">
        <f t="shared" si="18"/>
        <v>0</v>
      </c>
      <c r="AC41" s="496">
        <f t="shared" si="18"/>
        <v>80</v>
      </c>
      <c r="AD41" s="476">
        <f t="shared" si="18"/>
        <v>40</v>
      </c>
      <c r="AE41" s="492">
        <f>SUM(AE42:AE43)</f>
        <v>0</v>
      </c>
      <c r="AF41" s="508">
        <f t="shared" ref="AF41" si="19">SUM(AF42:AF43)</f>
        <v>0</v>
      </c>
      <c r="AG41" s="508">
        <f t="shared" ref="AG41" si="20">SUM(AG42:AG43)</f>
        <v>0</v>
      </c>
      <c r="AH41" s="483">
        <f t="shared" ref="AH41" si="21">SUM(AH42:AH43)</f>
        <v>0</v>
      </c>
      <c r="AI41" s="217"/>
      <c r="AJ41" s="196"/>
      <c r="AK41" s="196"/>
      <c r="AL41" s="196"/>
      <c r="AM41" s="197"/>
      <c r="AN41" s="197"/>
      <c r="AO41" s="197"/>
      <c r="AP41" s="218"/>
    </row>
    <row r="42" spans="1:42" ht="26.25" x14ac:dyDescent="0.4">
      <c r="A42" s="244" t="s">
        <v>450</v>
      </c>
      <c r="B42" s="330" t="s">
        <v>441</v>
      </c>
      <c r="C42" s="331"/>
      <c r="D42" s="331"/>
      <c r="E42" s="331"/>
      <c r="F42" s="331"/>
      <c r="G42" s="332"/>
      <c r="H42" s="451"/>
      <c r="I42" s="452"/>
      <c r="J42" s="451" t="s">
        <v>356</v>
      </c>
      <c r="K42" s="452"/>
      <c r="L42" s="451"/>
      <c r="M42" s="120"/>
      <c r="N42" s="451"/>
      <c r="O42" s="143"/>
      <c r="P42" s="89">
        <f t="shared" si="15"/>
        <v>60</v>
      </c>
      <c r="Q42" s="28"/>
      <c r="R42" s="28">
        <f t="shared" si="17"/>
        <v>48</v>
      </c>
      <c r="S42" s="28">
        <f t="shared" si="16"/>
        <v>28</v>
      </c>
      <c r="T42" s="28">
        <v>20</v>
      </c>
      <c r="U42" s="28"/>
      <c r="V42" s="28"/>
      <c r="W42" s="28">
        <v>20</v>
      </c>
      <c r="X42" s="28"/>
      <c r="Y42" s="83">
        <v>4</v>
      </c>
      <c r="Z42" s="281">
        <v>8</v>
      </c>
      <c r="AA42" s="117"/>
      <c r="AB42" s="95"/>
      <c r="AC42" s="282">
        <v>48</v>
      </c>
      <c r="AD42" s="118"/>
      <c r="AE42" s="95"/>
      <c r="AF42" s="517"/>
      <c r="AG42" s="67"/>
      <c r="AH42" s="117"/>
      <c r="AI42" s="217"/>
      <c r="AJ42" s="196"/>
      <c r="AK42" s="196"/>
      <c r="AL42" s="196"/>
      <c r="AM42" s="197"/>
      <c r="AN42" s="197"/>
      <c r="AO42" s="197"/>
      <c r="AP42" s="218"/>
    </row>
    <row r="43" spans="1:42" ht="26.25" x14ac:dyDescent="0.4">
      <c r="A43" s="244" t="s">
        <v>451</v>
      </c>
      <c r="B43" s="330" t="s">
        <v>442</v>
      </c>
      <c r="C43" s="331"/>
      <c r="D43" s="331"/>
      <c r="E43" s="331"/>
      <c r="F43" s="331"/>
      <c r="G43" s="332"/>
      <c r="H43" s="442"/>
      <c r="I43" s="286"/>
      <c r="J43" s="442"/>
      <c r="K43" s="286" t="s">
        <v>357</v>
      </c>
      <c r="L43" s="120"/>
      <c r="M43" s="286"/>
      <c r="N43" s="442"/>
      <c r="O43" s="141"/>
      <c r="P43" s="89">
        <f t="shared" si="15"/>
        <v>72</v>
      </c>
      <c r="Q43" s="28"/>
      <c r="R43" s="28">
        <f t="shared" si="17"/>
        <v>72</v>
      </c>
      <c r="S43" s="28">
        <f t="shared" si="16"/>
        <v>52</v>
      </c>
      <c r="T43" s="28">
        <v>20</v>
      </c>
      <c r="U43" s="28"/>
      <c r="V43" s="28"/>
      <c r="W43" s="28">
        <v>20</v>
      </c>
      <c r="X43" s="28"/>
      <c r="Y43" s="28"/>
      <c r="Z43" s="90"/>
      <c r="AA43" s="117"/>
      <c r="AB43" s="95"/>
      <c r="AC43" s="118">
        <v>32</v>
      </c>
      <c r="AD43" s="118">
        <v>40</v>
      </c>
      <c r="AE43" s="526"/>
      <c r="AF43" s="67"/>
      <c r="AG43" s="67"/>
      <c r="AH43" s="117"/>
      <c r="AI43" s="217"/>
      <c r="AJ43" s="196"/>
      <c r="AK43" s="196"/>
      <c r="AL43" s="196"/>
      <c r="AM43" s="197"/>
      <c r="AN43" s="197"/>
      <c r="AO43" s="197"/>
      <c r="AP43" s="218"/>
    </row>
    <row r="44" spans="1:42" ht="26.25" x14ac:dyDescent="0.4">
      <c r="A44" s="275" t="s">
        <v>452</v>
      </c>
      <c r="B44" s="364" t="s">
        <v>443</v>
      </c>
      <c r="C44" s="365"/>
      <c r="D44" s="365"/>
      <c r="E44" s="365"/>
      <c r="F44" s="365"/>
      <c r="G44" s="365"/>
      <c r="H44" s="453"/>
      <c r="I44" s="454"/>
      <c r="J44" s="453"/>
      <c r="K44" s="454"/>
      <c r="L44" s="278"/>
      <c r="M44" s="454"/>
      <c r="N44" s="453"/>
      <c r="O44" s="277"/>
      <c r="P44" s="91">
        <f>SUM(P45:P46)</f>
        <v>148</v>
      </c>
      <c r="Q44" s="91">
        <f t="shared" ref="Q44:AE44" si="22">SUM(Q45:Q46)</f>
        <v>0</v>
      </c>
      <c r="R44" s="91">
        <f t="shared" si="22"/>
        <v>136</v>
      </c>
      <c r="S44" s="91">
        <f t="shared" si="22"/>
        <v>76</v>
      </c>
      <c r="T44" s="91">
        <f t="shared" si="22"/>
        <v>60</v>
      </c>
      <c r="U44" s="91">
        <f t="shared" si="22"/>
        <v>0</v>
      </c>
      <c r="V44" s="91">
        <f t="shared" si="22"/>
        <v>0</v>
      </c>
      <c r="W44" s="91">
        <f t="shared" si="22"/>
        <v>60</v>
      </c>
      <c r="X44" s="91">
        <f t="shared" si="22"/>
        <v>0</v>
      </c>
      <c r="Y44" s="91">
        <f t="shared" si="22"/>
        <v>4</v>
      </c>
      <c r="Z44" s="91">
        <f t="shared" si="22"/>
        <v>8</v>
      </c>
      <c r="AA44" s="476">
        <f t="shared" si="22"/>
        <v>0</v>
      </c>
      <c r="AB44" s="91">
        <f t="shared" si="22"/>
        <v>0</v>
      </c>
      <c r="AC44" s="496">
        <f t="shared" si="22"/>
        <v>96</v>
      </c>
      <c r="AD44" s="476">
        <f t="shared" si="22"/>
        <v>40</v>
      </c>
      <c r="AE44" s="492">
        <f t="shared" si="22"/>
        <v>0</v>
      </c>
      <c r="AF44" s="508">
        <f>SUM(AF45:AF46)</f>
        <v>0</v>
      </c>
      <c r="AG44" s="508">
        <f t="shared" ref="AG44" si="23">SUM(AG45:AG46)</f>
        <v>0</v>
      </c>
      <c r="AH44" s="483">
        <f t="shared" ref="AH44" si="24">SUM(AH45:AH46)</f>
        <v>0</v>
      </c>
      <c r="AI44" s="217"/>
      <c r="AJ44" s="196"/>
      <c r="AK44" s="196"/>
      <c r="AL44" s="196"/>
      <c r="AM44" s="197"/>
      <c r="AN44" s="197"/>
      <c r="AO44" s="197"/>
      <c r="AP44" s="218"/>
    </row>
    <row r="45" spans="1:42" ht="26.25" x14ac:dyDescent="0.4">
      <c r="A45" s="244" t="s">
        <v>453</v>
      </c>
      <c r="B45" s="330" t="s">
        <v>444</v>
      </c>
      <c r="C45" s="331"/>
      <c r="D45" s="331"/>
      <c r="E45" s="331"/>
      <c r="F45" s="331"/>
      <c r="G45" s="332"/>
      <c r="H45" s="451"/>
      <c r="I45" s="452"/>
      <c r="J45" s="451"/>
      <c r="K45" s="452" t="s">
        <v>356</v>
      </c>
      <c r="L45" s="120"/>
      <c r="M45" s="452"/>
      <c r="N45" s="451"/>
      <c r="O45" s="143"/>
      <c r="P45" s="89">
        <f t="shared" si="15"/>
        <v>100</v>
      </c>
      <c r="Q45" s="28"/>
      <c r="R45" s="28">
        <f t="shared" si="17"/>
        <v>88</v>
      </c>
      <c r="S45" s="28">
        <f t="shared" si="16"/>
        <v>48</v>
      </c>
      <c r="T45" s="28">
        <v>40</v>
      </c>
      <c r="U45" s="28"/>
      <c r="V45" s="28"/>
      <c r="W45" s="28">
        <v>40</v>
      </c>
      <c r="X45" s="28"/>
      <c r="Y45" s="28">
        <v>4</v>
      </c>
      <c r="Z45" s="90">
        <v>8</v>
      </c>
      <c r="AA45" s="117"/>
      <c r="AB45" s="95"/>
      <c r="AC45" s="118">
        <v>48</v>
      </c>
      <c r="AD45" s="210">
        <v>40</v>
      </c>
      <c r="AE45" s="528"/>
      <c r="AF45" s="67"/>
      <c r="AG45" s="67"/>
      <c r="AH45" s="117"/>
      <c r="AI45" s="217"/>
      <c r="AJ45" s="196"/>
      <c r="AK45" s="196"/>
      <c r="AL45" s="196"/>
      <c r="AM45" s="197"/>
      <c r="AN45" s="197"/>
      <c r="AO45" s="197"/>
      <c r="AP45" s="218"/>
    </row>
    <row r="46" spans="1:42" ht="26.25" customHeight="1" x14ac:dyDescent="0.4">
      <c r="A46" s="244" t="s">
        <v>454</v>
      </c>
      <c r="B46" s="330" t="s">
        <v>445</v>
      </c>
      <c r="C46" s="331"/>
      <c r="D46" s="331"/>
      <c r="E46" s="331"/>
      <c r="F46" s="331"/>
      <c r="G46" s="332"/>
      <c r="H46" s="451"/>
      <c r="I46" s="452"/>
      <c r="J46" s="451" t="s">
        <v>529</v>
      </c>
      <c r="K46" s="120"/>
      <c r="L46" s="451"/>
      <c r="M46" s="452"/>
      <c r="N46" s="451"/>
      <c r="O46" s="143"/>
      <c r="P46" s="89">
        <f t="shared" si="15"/>
        <v>48</v>
      </c>
      <c r="Q46" s="28"/>
      <c r="R46" s="28">
        <f t="shared" si="17"/>
        <v>48</v>
      </c>
      <c r="S46" s="28">
        <f t="shared" si="16"/>
        <v>28</v>
      </c>
      <c r="T46" s="28">
        <v>20</v>
      </c>
      <c r="U46" s="28"/>
      <c r="V46" s="28"/>
      <c r="W46" s="28">
        <v>20</v>
      </c>
      <c r="X46" s="28"/>
      <c r="Y46" s="28"/>
      <c r="Z46" s="90"/>
      <c r="AA46" s="117"/>
      <c r="AB46" s="527"/>
      <c r="AC46" s="118">
        <v>48</v>
      </c>
      <c r="AD46" s="510"/>
      <c r="AE46" s="95"/>
      <c r="AF46" s="67"/>
      <c r="AG46" s="67"/>
      <c r="AH46" s="117"/>
      <c r="AI46" s="217"/>
      <c r="AJ46" s="196"/>
      <c r="AK46" s="196"/>
      <c r="AL46" s="196"/>
      <c r="AM46" s="197"/>
      <c r="AN46" s="197"/>
      <c r="AO46" s="197"/>
      <c r="AP46" s="218"/>
    </row>
    <row r="47" spans="1:42" ht="26.25" customHeight="1" x14ac:dyDescent="0.4">
      <c r="A47" s="275" t="s">
        <v>455</v>
      </c>
      <c r="B47" s="364" t="s">
        <v>446</v>
      </c>
      <c r="C47" s="365"/>
      <c r="D47" s="365"/>
      <c r="E47" s="365"/>
      <c r="F47" s="365"/>
      <c r="G47" s="365"/>
      <c r="H47" s="453"/>
      <c r="I47" s="454"/>
      <c r="J47" s="278"/>
      <c r="K47" s="454"/>
      <c r="L47" s="453"/>
      <c r="M47" s="454"/>
      <c r="N47" s="453"/>
      <c r="O47" s="277"/>
      <c r="P47" s="91">
        <f>SUM(P48:P49)</f>
        <v>104</v>
      </c>
      <c r="Q47" s="91">
        <f t="shared" ref="Q47:AF47" si="25">SUM(Q48:Q49)</f>
        <v>0</v>
      </c>
      <c r="R47" s="91">
        <f t="shared" si="25"/>
        <v>104</v>
      </c>
      <c r="S47" s="91">
        <f t="shared" si="25"/>
        <v>64</v>
      </c>
      <c r="T47" s="91">
        <f t="shared" si="25"/>
        <v>40</v>
      </c>
      <c r="U47" s="91">
        <f t="shared" si="25"/>
        <v>0</v>
      </c>
      <c r="V47" s="91">
        <f t="shared" si="25"/>
        <v>0</v>
      </c>
      <c r="W47" s="91">
        <f t="shared" si="25"/>
        <v>40</v>
      </c>
      <c r="X47" s="91">
        <f t="shared" si="25"/>
        <v>0</v>
      </c>
      <c r="Y47" s="91">
        <f t="shared" si="25"/>
        <v>0</v>
      </c>
      <c r="Z47" s="91">
        <f t="shared" si="25"/>
        <v>0</v>
      </c>
      <c r="AA47" s="476">
        <f t="shared" si="25"/>
        <v>0</v>
      </c>
      <c r="AB47" s="91">
        <f t="shared" si="25"/>
        <v>16</v>
      </c>
      <c r="AC47" s="496">
        <f t="shared" si="25"/>
        <v>48</v>
      </c>
      <c r="AD47" s="476">
        <f t="shared" si="25"/>
        <v>40</v>
      </c>
      <c r="AE47" s="492">
        <f t="shared" si="25"/>
        <v>0</v>
      </c>
      <c r="AF47" s="508">
        <f t="shared" si="25"/>
        <v>0</v>
      </c>
      <c r="AG47" s="508">
        <f>SUM(AG48:AG49)</f>
        <v>0</v>
      </c>
      <c r="AH47" s="483">
        <f t="shared" ref="AH47" si="26">SUM(AH48:AH49)</f>
        <v>0</v>
      </c>
      <c r="AI47" s="217"/>
      <c r="AJ47" s="196"/>
      <c r="AK47" s="212"/>
      <c r="AL47" s="196"/>
      <c r="AM47" s="197"/>
      <c r="AN47" s="197"/>
      <c r="AO47" s="197"/>
      <c r="AP47" s="218"/>
    </row>
    <row r="48" spans="1:42" ht="26.25" customHeight="1" x14ac:dyDescent="0.4">
      <c r="A48" s="244" t="s">
        <v>456</v>
      </c>
      <c r="B48" s="330" t="s">
        <v>447</v>
      </c>
      <c r="C48" s="331"/>
      <c r="D48" s="331"/>
      <c r="E48" s="331"/>
      <c r="F48" s="331"/>
      <c r="G48" s="332"/>
      <c r="H48" s="451"/>
      <c r="I48" s="452"/>
      <c r="J48" s="120"/>
      <c r="K48" s="423" t="s">
        <v>357</v>
      </c>
      <c r="L48" s="451"/>
      <c r="M48" s="452"/>
      <c r="N48" s="451"/>
      <c r="O48" s="143"/>
      <c r="P48" s="89">
        <f t="shared" si="15"/>
        <v>52</v>
      </c>
      <c r="Q48" s="28"/>
      <c r="R48" s="28">
        <f t="shared" si="17"/>
        <v>52</v>
      </c>
      <c r="S48" s="28">
        <f t="shared" si="16"/>
        <v>32</v>
      </c>
      <c r="T48" s="28">
        <v>20</v>
      </c>
      <c r="U48" s="28"/>
      <c r="V48" s="28"/>
      <c r="W48" s="28">
        <v>20</v>
      </c>
      <c r="X48" s="28"/>
      <c r="Y48" s="28"/>
      <c r="Z48" s="90"/>
      <c r="AA48" s="117"/>
      <c r="AB48" s="95"/>
      <c r="AC48" s="118">
        <v>32</v>
      </c>
      <c r="AD48" s="118">
        <v>20</v>
      </c>
      <c r="AE48" s="526"/>
      <c r="AF48" s="67"/>
      <c r="AG48" s="67"/>
      <c r="AH48" s="117"/>
      <c r="AI48" s="217"/>
      <c r="AJ48" s="196"/>
      <c r="AK48" s="196"/>
      <c r="AL48" s="196"/>
      <c r="AM48" s="197"/>
      <c r="AN48" s="197"/>
      <c r="AO48" s="197"/>
      <c r="AP48" s="218"/>
    </row>
    <row r="49" spans="1:42" ht="27" customHeight="1" thickBot="1" x14ac:dyDescent="0.45">
      <c r="A49" s="244" t="s">
        <v>457</v>
      </c>
      <c r="B49" s="330" t="s">
        <v>448</v>
      </c>
      <c r="C49" s="331"/>
      <c r="D49" s="331"/>
      <c r="E49" s="331"/>
      <c r="F49" s="331"/>
      <c r="G49" s="332"/>
      <c r="H49" s="455"/>
      <c r="I49" s="456"/>
      <c r="J49" s="455"/>
      <c r="K49" s="424"/>
      <c r="L49" s="455"/>
      <c r="M49" s="456"/>
      <c r="N49" s="455"/>
      <c r="O49" s="144"/>
      <c r="P49" s="89">
        <f t="shared" si="15"/>
        <v>52</v>
      </c>
      <c r="Q49" s="28"/>
      <c r="R49" s="28">
        <f t="shared" si="17"/>
        <v>52</v>
      </c>
      <c r="S49" s="28">
        <f t="shared" si="16"/>
        <v>32</v>
      </c>
      <c r="T49" s="28">
        <v>20</v>
      </c>
      <c r="U49" s="28"/>
      <c r="V49" s="28"/>
      <c r="W49" s="28">
        <v>20</v>
      </c>
      <c r="X49" s="28"/>
      <c r="Y49" s="28"/>
      <c r="Z49" s="90"/>
      <c r="AA49" s="117"/>
      <c r="AB49" s="95">
        <v>16</v>
      </c>
      <c r="AC49" s="118">
        <v>16</v>
      </c>
      <c r="AD49" s="118">
        <v>20</v>
      </c>
      <c r="AE49" s="526"/>
      <c r="AF49" s="67"/>
      <c r="AG49" s="67"/>
      <c r="AH49" s="117"/>
      <c r="AI49" s="217"/>
      <c r="AJ49" s="196"/>
      <c r="AK49" s="196"/>
      <c r="AL49" s="196"/>
      <c r="AM49" s="197"/>
      <c r="AN49" s="197"/>
      <c r="AO49" s="197"/>
      <c r="AP49" s="218"/>
    </row>
    <row r="50" spans="1:42" ht="26.25" x14ac:dyDescent="0.4">
      <c r="A50" s="275" t="s">
        <v>89</v>
      </c>
      <c r="B50" s="364" t="s">
        <v>90</v>
      </c>
      <c r="C50" s="365" t="s">
        <v>90</v>
      </c>
      <c r="D50" s="365" t="s">
        <v>90</v>
      </c>
      <c r="E50" s="365" t="s">
        <v>90</v>
      </c>
      <c r="F50" s="365" t="s">
        <v>90</v>
      </c>
      <c r="G50" s="365" t="s">
        <v>90</v>
      </c>
      <c r="H50" s="457"/>
      <c r="I50" s="458"/>
      <c r="J50" s="457"/>
      <c r="K50" s="458"/>
      <c r="L50" s="457"/>
      <c r="M50" s="458"/>
      <c r="N50" s="457"/>
      <c r="O50" s="146"/>
      <c r="P50" s="91">
        <f>P51+P58+P64+P70+P75</f>
        <v>2478</v>
      </c>
      <c r="Q50" s="91">
        <f t="shared" ref="Q50:AH50" si="27">Q51+Q58+Q64+Q70+Q75</f>
        <v>0</v>
      </c>
      <c r="R50" s="91">
        <f t="shared" si="27"/>
        <v>2346</v>
      </c>
      <c r="S50" s="91">
        <f t="shared" si="27"/>
        <v>1456</v>
      </c>
      <c r="T50" s="91">
        <f t="shared" si="27"/>
        <v>722</v>
      </c>
      <c r="U50" s="91">
        <f t="shared" si="27"/>
        <v>40</v>
      </c>
      <c r="V50" s="91">
        <f t="shared" si="27"/>
        <v>650</v>
      </c>
      <c r="W50" s="91">
        <f t="shared" si="27"/>
        <v>688</v>
      </c>
      <c r="X50" s="91">
        <f t="shared" si="27"/>
        <v>0</v>
      </c>
      <c r="Y50" s="91">
        <f t="shared" si="27"/>
        <v>16</v>
      </c>
      <c r="Z50" s="91">
        <f t="shared" si="27"/>
        <v>116</v>
      </c>
      <c r="AA50" s="476">
        <f t="shared" si="27"/>
        <v>0</v>
      </c>
      <c r="AB50" s="91">
        <f t="shared" si="27"/>
        <v>0</v>
      </c>
      <c r="AC50" s="476">
        <f t="shared" si="27"/>
        <v>0</v>
      </c>
      <c r="AD50" s="476">
        <f t="shared" si="27"/>
        <v>548</v>
      </c>
      <c r="AE50" s="492">
        <f t="shared" si="27"/>
        <v>432</v>
      </c>
      <c r="AF50" s="508">
        <f t="shared" si="27"/>
        <v>790</v>
      </c>
      <c r="AG50" s="508">
        <f t="shared" si="27"/>
        <v>576</v>
      </c>
      <c r="AH50" s="483">
        <f t="shared" si="27"/>
        <v>0</v>
      </c>
      <c r="AI50" s="217"/>
      <c r="AJ50" s="196"/>
      <c r="AK50" s="196"/>
      <c r="AL50" s="196"/>
      <c r="AM50" s="197"/>
      <c r="AN50" s="197"/>
      <c r="AO50" s="197"/>
      <c r="AP50" s="218"/>
    </row>
    <row r="51" spans="1:42" ht="42.75" customHeight="1" thickBot="1" x14ac:dyDescent="0.45">
      <c r="A51" s="275" t="s">
        <v>91</v>
      </c>
      <c r="B51" s="364" t="s">
        <v>458</v>
      </c>
      <c r="C51" s="365" t="s">
        <v>106</v>
      </c>
      <c r="D51" s="365" t="s">
        <v>106</v>
      </c>
      <c r="E51" s="365" t="s">
        <v>106</v>
      </c>
      <c r="F51" s="365" t="s">
        <v>106</v>
      </c>
      <c r="G51" s="365" t="s">
        <v>106</v>
      </c>
      <c r="H51" s="459"/>
      <c r="I51" s="460"/>
      <c r="J51" s="459"/>
      <c r="K51" s="460"/>
      <c r="L51" s="459"/>
      <c r="M51" s="460"/>
      <c r="N51" s="459"/>
      <c r="O51" s="148"/>
      <c r="P51" s="82">
        <f>SUM(P52:P57)</f>
        <v>440</v>
      </c>
      <c r="Q51" s="82">
        <f t="shared" ref="Q51:AE51" si="28">SUM(Q52:Q57)</f>
        <v>0</v>
      </c>
      <c r="R51" s="82">
        <f t="shared" si="28"/>
        <v>416</v>
      </c>
      <c r="S51" s="82">
        <f t="shared" si="28"/>
        <v>306</v>
      </c>
      <c r="T51" s="82">
        <f t="shared" si="28"/>
        <v>90</v>
      </c>
      <c r="U51" s="82">
        <f t="shared" si="28"/>
        <v>20</v>
      </c>
      <c r="V51" s="82">
        <f t="shared" si="28"/>
        <v>0</v>
      </c>
      <c r="W51" s="82">
        <f t="shared" si="28"/>
        <v>290</v>
      </c>
      <c r="X51" s="82">
        <f t="shared" si="28"/>
        <v>0</v>
      </c>
      <c r="Y51" s="82">
        <f t="shared" si="28"/>
        <v>4</v>
      </c>
      <c r="Z51" s="82">
        <f t="shared" si="28"/>
        <v>20</v>
      </c>
      <c r="AA51" s="475">
        <f t="shared" si="28"/>
        <v>0</v>
      </c>
      <c r="AB51" s="91">
        <f t="shared" si="28"/>
        <v>0</v>
      </c>
      <c r="AC51" s="475">
        <f t="shared" si="28"/>
        <v>0</v>
      </c>
      <c r="AD51" s="476">
        <f t="shared" si="28"/>
        <v>80</v>
      </c>
      <c r="AE51" s="492">
        <f t="shared" si="28"/>
        <v>112</v>
      </c>
      <c r="AF51" s="508">
        <f>SUM(AF52:AF57)</f>
        <v>224</v>
      </c>
      <c r="AG51" s="508">
        <f t="shared" ref="AG51" si="29">SUM(AG52:AG57)</f>
        <v>0</v>
      </c>
      <c r="AH51" s="483">
        <f t="shared" ref="AH51" si="30">SUM(AH52:AH57)</f>
        <v>0</v>
      </c>
      <c r="AI51" s="217"/>
      <c r="AJ51" s="196"/>
      <c r="AK51" s="196"/>
      <c r="AL51" s="196"/>
      <c r="AM51" s="197"/>
      <c r="AN51" s="197"/>
      <c r="AO51" s="197"/>
      <c r="AP51" s="218"/>
    </row>
    <row r="52" spans="1:42" ht="39.75" customHeight="1" x14ac:dyDescent="0.4">
      <c r="A52" s="244" t="s">
        <v>92</v>
      </c>
      <c r="B52" s="330" t="s">
        <v>459</v>
      </c>
      <c r="C52" s="331" t="s">
        <v>459</v>
      </c>
      <c r="D52" s="331" t="s">
        <v>459</v>
      </c>
      <c r="E52" s="331" t="s">
        <v>459</v>
      </c>
      <c r="F52" s="331" t="s">
        <v>459</v>
      </c>
      <c r="G52" s="332" t="s">
        <v>459</v>
      </c>
      <c r="H52" s="442"/>
      <c r="I52" s="286"/>
      <c r="J52" s="442"/>
      <c r="K52" s="286"/>
      <c r="L52" s="442" t="s">
        <v>356</v>
      </c>
      <c r="M52" s="138"/>
      <c r="N52" s="442"/>
      <c r="O52" s="141"/>
      <c r="P52" s="89">
        <f>Q52+R52+Y52+Z52</f>
        <v>64</v>
      </c>
      <c r="Q52" s="28"/>
      <c r="R52" s="28">
        <f>SUM(AA52:AH52)</f>
        <v>52</v>
      </c>
      <c r="S52" s="28">
        <f>R52-T52-U52</f>
        <v>22</v>
      </c>
      <c r="T52" s="28">
        <v>30</v>
      </c>
      <c r="U52" s="28"/>
      <c r="V52" s="28"/>
      <c r="W52" s="28">
        <v>30</v>
      </c>
      <c r="X52" s="28"/>
      <c r="Y52" s="83">
        <v>4</v>
      </c>
      <c r="Z52" s="281">
        <v>8</v>
      </c>
      <c r="AA52" s="117"/>
      <c r="AB52" s="66"/>
      <c r="AC52" s="118"/>
      <c r="AD52" s="118">
        <v>20</v>
      </c>
      <c r="AE52" s="529">
        <v>32</v>
      </c>
      <c r="AF52" s="67"/>
      <c r="AG52" s="67"/>
      <c r="AH52" s="117"/>
      <c r="AI52" s="217"/>
      <c r="AJ52" s="196"/>
      <c r="AK52" s="212"/>
      <c r="AL52" s="196"/>
      <c r="AM52" s="197"/>
      <c r="AN52" s="197"/>
      <c r="AO52" s="197"/>
      <c r="AP52" s="218"/>
    </row>
    <row r="53" spans="1:42" ht="26.25" x14ac:dyDescent="0.4">
      <c r="A53" s="244" t="s">
        <v>93</v>
      </c>
      <c r="B53" s="330" t="s">
        <v>460</v>
      </c>
      <c r="C53" s="331" t="s">
        <v>460</v>
      </c>
      <c r="D53" s="331" t="s">
        <v>460</v>
      </c>
      <c r="E53" s="331" t="s">
        <v>460</v>
      </c>
      <c r="F53" s="331" t="s">
        <v>460</v>
      </c>
      <c r="G53" s="332" t="s">
        <v>460</v>
      </c>
      <c r="H53" s="461"/>
      <c r="I53" s="462"/>
      <c r="J53" s="461"/>
      <c r="K53" s="462"/>
      <c r="L53" s="461"/>
      <c r="M53" s="467" t="s">
        <v>527</v>
      </c>
      <c r="N53" s="461"/>
      <c r="O53" s="149"/>
      <c r="P53" s="89">
        <f t="shared" ref="P53:P57" si="31">Q53+R53+Y53+Z53</f>
        <v>126</v>
      </c>
      <c r="Q53" s="28"/>
      <c r="R53" s="28">
        <f t="shared" ref="R53:R56" si="32">SUM(AA53:AH53)</f>
        <v>126</v>
      </c>
      <c r="S53" s="28">
        <f t="shared" ref="S53:S57" si="33">R53-T53-U53</f>
        <v>76</v>
      </c>
      <c r="T53" s="28">
        <v>30</v>
      </c>
      <c r="U53" s="28">
        <v>20</v>
      </c>
      <c r="V53" s="28"/>
      <c r="W53" s="28">
        <v>50</v>
      </c>
      <c r="X53" s="28"/>
      <c r="Y53" s="83"/>
      <c r="Z53" s="281"/>
      <c r="AA53" s="118"/>
      <c r="AB53" s="95"/>
      <c r="AC53" s="118"/>
      <c r="AD53" s="118">
        <v>60</v>
      </c>
      <c r="AE53" s="95">
        <v>48</v>
      </c>
      <c r="AF53" s="67">
        <v>18</v>
      </c>
      <c r="AG53" s="67"/>
      <c r="AH53" s="117"/>
      <c r="AI53" s="217"/>
      <c r="AJ53" s="196"/>
      <c r="AK53" s="196"/>
      <c r="AL53" s="196"/>
      <c r="AM53" s="196"/>
      <c r="AN53" s="212"/>
      <c r="AO53" s="197"/>
      <c r="AP53" s="218"/>
    </row>
    <row r="54" spans="1:42" ht="26.25" x14ac:dyDescent="0.4">
      <c r="A54" s="244" t="s">
        <v>463</v>
      </c>
      <c r="B54" s="330" t="s">
        <v>461</v>
      </c>
      <c r="C54" s="331" t="s">
        <v>461</v>
      </c>
      <c r="D54" s="331" t="s">
        <v>461</v>
      </c>
      <c r="E54" s="331" t="s">
        <v>461</v>
      </c>
      <c r="F54" s="331" t="s">
        <v>461</v>
      </c>
      <c r="G54" s="332" t="s">
        <v>461</v>
      </c>
      <c r="H54" s="442"/>
      <c r="I54" s="286"/>
      <c r="J54" s="442"/>
      <c r="K54" s="286"/>
      <c r="L54" s="442"/>
      <c r="M54" s="466"/>
      <c r="N54" s="442"/>
      <c r="O54" s="141"/>
      <c r="P54" s="89">
        <f t="shared" si="31"/>
        <v>58</v>
      </c>
      <c r="Q54" s="28"/>
      <c r="R54" s="28">
        <f t="shared" si="32"/>
        <v>58</v>
      </c>
      <c r="S54" s="28">
        <f t="shared" si="33"/>
        <v>28</v>
      </c>
      <c r="T54" s="28">
        <v>30</v>
      </c>
      <c r="U54" s="28"/>
      <c r="V54" s="28"/>
      <c r="W54" s="28">
        <v>30</v>
      </c>
      <c r="X54" s="127"/>
      <c r="Y54" s="28"/>
      <c r="Z54" s="90"/>
      <c r="AA54" s="118"/>
      <c r="AB54" s="95"/>
      <c r="AC54" s="118"/>
      <c r="AD54" s="118"/>
      <c r="AE54" s="95">
        <v>32</v>
      </c>
      <c r="AF54" s="285">
        <v>26</v>
      </c>
      <c r="AG54" s="67"/>
      <c r="AH54" s="117"/>
      <c r="AI54" s="217"/>
      <c r="AJ54" s="196"/>
      <c r="AK54" s="196"/>
      <c r="AL54" s="196"/>
      <c r="AM54" s="197"/>
      <c r="AN54" s="197"/>
      <c r="AO54" s="197"/>
      <c r="AP54" s="218"/>
    </row>
    <row r="55" spans="1:42" ht="26.25" x14ac:dyDescent="0.4">
      <c r="A55" s="244" t="s">
        <v>464</v>
      </c>
      <c r="B55" s="330" t="s">
        <v>67</v>
      </c>
      <c r="C55" s="331"/>
      <c r="D55" s="331"/>
      <c r="E55" s="331"/>
      <c r="F55" s="331"/>
      <c r="G55" s="332"/>
      <c r="H55" s="442"/>
      <c r="I55" s="286"/>
      <c r="J55" s="442"/>
      <c r="K55" s="286"/>
      <c r="L55" s="442"/>
      <c r="M55" s="356" t="s">
        <v>357</v>
      </c>
      <c r="N55" s="442"/>
      <c r="O55" s="141"/>
      <c r="P55" s="89">
        <f t="shared" si="31"/>
        <v>36</v>
      </c>
      <c r="Q55" s="28"/>
      <c r="R55" s="28">
        <f t="shared" si="32"/>
        <v>36</v>
      </c>
      <c r="S55" s="28">
        <f t="shared" si="33"/>
        <v>36</v>
      </c>
      <c r="T55" s="28"/>
      <c r="U55" s="28"/>
      <c r="V55" s="28"/>
      <c r="W55" s="28">
        <v>36</v>
      </c>
      <c r="X55" s="127"/>
      <c r="Y55" s="28"/>
      <c r="Z55" s="90"/>
      <c r="AA55" s="117"/>
      <c r="AB55" s="118"/>
      <c r="AC55" s="118"/>
      <c r="AD55" s="118"/>
      <c r="AE55" s="95"/>
      <c r="AF55" s="285">
        <v>36</v>
      </c>
      <c r="AG55" s="67"/>
      <c r="AH55" s="117"/>
      <c r="AI55" s="217"/>
      <c r="AJ55" s="196"/>
      <c r="AK55" s="196"/>
      <c r="AL55" s="196"/>
      <c r="AM55" s="197"/>
      <c r="AN55" s="197"/>
      <c r="AO55" s="197"/>
      <c r="AP55" s="218"/>
    </row>
    <row r="56" spans="1:42" ht="26.25" x14ac:dyDescent="0.4">
      <c r="A56" s="244" t="s">
        <v>465</v>
      </c>
      <c r="B56" s="330" t="s">
        <v>2</v>
      </c>
      <c r="C56" s="331"/>
      <c r="D56" s="331"/>
      <c r="E56" s="331"/>
      <c r="F56" s="331"/>
      <c r="G56" s="332"/>
      <c r="H56" s="442"/>
      <c r="I56" s="286"/>
      <c r="J56" s="442"/>
      <c r="K56" s="286"/>
      <c r="L56" s="442"/>
      <c r="M56" s="357"/>
      <c r="N56" s="442"/>
      <c r="O56" s="141"/>
      <c r="P56" s="89">
        <f t="shared" si="31"/>
        <v>144</v>
      </c>
      <c r="Q56" s="28"/>
      <c r="R56" s="28">
        <f t="shared" si="32"/>
        <v>144</v>
      </c>
      <c r="S56" s="28">
        <f t="shared" si="33"/>
        <v>144</v>
      </c>
      <c r="T56" s="28"/>
      <c r="U56" s="28"/>
      <c r="V56" s="28"/>
      <c r="W56" s="28">
        <v>144</v>
      </c>
      <c r="X56" s="127"/>
      <c r="Y56" s="28"/>
      <c r="Z56" s="90"/>
      <c r="AA56" s="117"/>
      <c r="AB56" s="118"/>
      <c r="AC56" s="118"/>
      <c r="AD56" s="118"/>
      <c r="AE56" s="95"/>
      <c r="AF56" s="285">
        <f>36*4</f>
        <v>144</v>
      </c>
      <c r="AG56" s="67"/>
      <c r="AH56" s="117"/>
      <c r="AI56" s="217"/>
      <c r="AJ56" s="196"/>
      <c r="AK56" s="196"/>
      <c r="AL56" s="196"/>
      <c r="AM56" s="197"/>
      <c r="AN56" s="197"/>
      <c r="AO56" s="197"/>
      <c r="AP56" s="218"/>
    </row>
    <row r="57" spans="1:42" ht="26.25" x14ac:dyDescent="0.4">
      <c r="A57" s="236"/>
      <c r="B57" s="330" t="s">
        <v>462</v>
      </c>
      <c r="C57" s="331" t="s">
        <v>462</v>
      </c>
      <c r="D57" s="331" t="s">
        <v>462</v>
      </c>
      <c r="E57" s="331" t="s">
        <v>462</v>
      </c>
      <c r="F57" s="331" t="s">
        <v>462</v>
      </c>
      <c r="G57" s="332" t="s">
        <v>462</v>
      </c>
      <c r="H57" s="461"/>
      <c r="I57" s="462"/>
      <c r="J57" s="461"/>
      <c r="K57" s="462"/>
      <c r="L57" s="461"/>
      <c r="M57" s="245" t="s">
        <v>356</v>
      </c>
      <c r="N57" s="461"/>
      <c r="O57" s="149"/>
      <c r="P57" s="89">
        <f t="shared" si="31"/>
        <v>12</v>
      </c>
      <c r="Q57" s="28"/>
      <c r="R57" s="28">
        <f>SUM(AA57:AH57)</f>
        <v>0</v>
      </c>
      <c r="S57" s="28">
        <f t="shared" si="33"/>
        <v>0</v>
      </c>
      <c r="T57" s="28"/>
      <c r="U57" s="28"/>
      <c r="V57" s="28"/>
      <c r="W57" s="28"/>
      <c r="X57" s="28"/>
      <c r="Y57" s="83"/>
      <c r="Z57" s="281">
        <v>12</v>
      </c>
      <c r="AA57" s="117"/>
      <c r="AB57" s="66"/>
      <c r="AC57" s="118"/>
      <c r="AD57" s="118"/>
      <c r="AE57" s="95"/>
      <c r="AF57" s="67"/>
      <c r="AG57" s="67"/>
      <c r="AH57" s="117"/>
      <c r="AI57" s="217"/>
      <c r="AJ57" s="196"/>
      <c r="AK57" s="196"/>
      <c r="AL57" s="196"/>
      <c r="AM57" s="197"/>
      <c r="AN57" s="197"/>
      <c r="AO57" s="197"/>
      <c r="AP57" s="218"/>
    </row>
    <row r="58" spans="1:42" ht="49.5" customHeight="1" x14ac:dyDescent="0.4">
      <c r="A58" s="275" t="s">
        <v>94</v>
      </c>
      <c r="B58" s="333" t="s">
        <v>466</v>
      </c>
      <c r="C58" s="334"/>
      <c r="D58" s="334"/>
      <c r="E58" s="334"/>
      <c r="F58" s="334"/>
      <c r="G58" s="335"/>
      <c r="H58" s="459"/>
      <c r="I58" s="460"/>
      <c r="J58" s="459"/>
      <c r="K58" s="460"/>
      <c r="L58" s="459"/>
      <c r="M58" s="460"/>
      <c r="N58" s="459"/>
      <c r="O58" s="148"/>
      <c r="P58" s="82">
        <f>SUM(P59:P63)</f>
        <v>440</v>
      </c>
      <c r="Q58" s="82">
        <f t="shared" ref="Q58:AH58" si="34">SUM(Q59:Q63)</f>
        <v>0</v>
      </c>
      <c r="R58" s="82">
        <f t="shared" si="34"/>
        <v>416</v>
      </c>
      <c r="S58" s="82">
        <f t="shared" si="34"/>
        <v>326</v>
      </c>
      <c r="T58" s="82">
        <f t="shared" si="34"/>
        <v>70</v>
      </c>
      <c r="U58" s="82">
        <f t="shared" si="34"/>
        <v>20</v>
      </c>
      <c r="V58" s="82">
        <f t="shared" si="34"/>
        <v>0</v>
      </c>
      <c r="W58" s="82">
        <f t="shared" si="34"/>
        <v>270</v>
      </c>
      <c r="X58" s="82">
        <f t="shared" si="34"/>
        <v>0</v>
      </c>
      <c r="Y58" s="82">
        <f t="shared" si="34"/>
        <v>4</v>
      </c>
      <c r="Z58" s="82">
        <f t="shared" si="34"/>
        <v>20</v>
      </c>
      <c r="AA58" s="475">
        <f t="shared" si="34"/>
        <v>0</v>
      </c>
      <c r="AB58" s="91">
        <f t="shared" si="34"/>
        <v>0</v>
      </c>
      <c r="AC58" s="475">
        <f t="shared" si="34"/>
        <v>0</v>
      </c>
      <c r="AD58" s="476">
        <f t="shared" si="34"/>
        <v>80</v>
      </c>
      <c r="AE58" s="492">
        <f t="shared" si="34"/>
        <v>144</v>
      </c>
      <c r="AF58" s="508">
        <f t="shared" si="34"/>
        <v>192</v>
      </c>
      <c r="AG58" s="508">
        <f t="shared" si="34"/>
        <v>0</v>
      </c>
      <c r="AH58" s="483">
        <f t="shared" si="34"/>
        <v>0</v>
      </c>
      <c r="AI58" s="217"/>
      <c r="AJ58" s="196"/>
      <c r="AK58" s="196"/>
      <c r="AL58" s="196"/>
      <c r="AM58" s="197"/>
      <c r="AN58" s="197"/>
      <c r="AO58" s="197"/>
      <c r="AP58" s="218"/>
    </row>
    <row r="59" spans="1:42" ht="45" customHeight="1" x14ac:dyDescent="0.4">
      <c r="A59" s="244" t="s">
        <v>361</v>
      </c>
      <c r="B59" s="330" t="s">
        <v>467</v>
      </c>
      <c r="C59" s="331"/>
      <c r="D59" s="331"/>
      <c r="E59" s="331"/>
      <c r="F59" s="331"/>
      <c r="G59" s="332"/>
      <c r="H59" s="442"/>
      <c r="I59" s="286"/>
      <c r="J59" s="442"/>
      <c r="K59" s="286"/>
      <c r="L59" s="120" t="s">
        <v>356</v>
      </c>
      <c r="M59" s="286"/>
      <c r="N59" s="442"/>
      <c r="O59" s="141"/>
      <c r="P59" s="89">
        <f>Q59+R59+Y59+Z59</f>
        <v>148</v>
      </c>
      <c r="Q59" s="28"/>
      <c r="R59" s="28">
        <f t="shared" ref="R59:R63" si="35">SUM(AA59:AH59)</f>
        <v>136</v>
      </c>
      <c r="S59" s="28">
        <f>R59-T59-U59</f>
        <v>66</v>
      </c>
      <c r="T59" s="28">
        <v>50</v>
      </c>
      <c r="U59" s="28">
        <v>20</v>
      </c>
      <c r="V59" s="28"/>
      <c r="W59" s="28">
        <v>70</v>
      </c>
      <c r="X59" s="28"/>
      <c r="Y59" s="83">
        <v>4</v>
      </c>
      <c r="Z59" s="281">
        <v>8</v>
      </c>
      <c r="AA59" s="117"/>
      <c r="AB59" s="66"/>
      <c r="AC59" s="118"/>
      <c r="AD59" s="118">
        <v>40</v>
      </c>
      <c r="AE59" s="529">
        <v>96</v>
      </c>
      <c r="AF59" s="67"/>
      <c r="AG59" s="67"/>
      <c r="AH59" s="117"/>
      <c r="AI59" s="217"/>
      <c r="AJ59" s="196"/>
      <c r="AK59" s="196"/>
      <c r="AL59" s="212"/>
      <c r="AM59" s="197"/>
      <c r="AN59" s="197"/>
      <c r="AO59" s="197"/>
      <c r="AP59" s="218"/>
    </row>
    <row r="60" spans="1:42" ht="39" customHeight="1" x14ac:dyDescent="0.4">
      <c r="A60" s="244" t="s">
        <v>95</v>
      </c>
      <c r="B60" s="330" t="s">
        <v>468</v>
      </c>
      <c r="C60" s="331"/>
      <c r="D60" s="331"/>
      <c r="E60" s="331"/>
      <c r="F60" s="331"/>
      <c r="G60" s="332"/>
      <c r="H60" s="442"/>
      <c r="I60" s="286"/>
      <c r="J60" s="442"/>
      <c r="K60" s="286"/>
      <c r="L60" s="442"/>
      <c r="M60" s="120" t="s">
        <v>357</v>
      </c>
      <c r="N60" s="442"/>
      <c r="O60" s="141"/>
      <c r="P60" s="89">
        <f t="shared" ref="P60:P63" si="36">Q60+R60+Y60+Z60</f>
        <v>100</v>
      </c>
      <c r="Q60" s="28"/>
      <c r="R60" s="28">
        <f t="shared" si="35"/>
        <v>100</v>
      </c>
      <c r="S60" s="28">
        <f t="shared" ref="S60:S63" si="37">R60-T60-U60</f>
        <v>80</v>
      </c>
      <c r="T60" s="28">
        <v>20</v>
      </c>
      <c r="U60" s="28"/>
      <c r="V60" s="28"/>
      <c r="W60" s="28">
        <v>20</v>
      </c>
      <c r="X60" s="28"/>
      <c r="Y60" s="83"/>
      <c r="Z60" s="281"/>
      <c r="AA60" s="117"/>
      <c r="AB60" s="66"/>
      <c r="AC60" s="118"/>
      <c r="AD60" s="118">
        <v>40</v>
      </c>
      <c r="AE60" s="95">
        <v>48</v>
      </c>
      <c r="AF60" s="67">
        <v>12</v>
      </c>
      <c r="AG60" s="67"/>
      <c r="AH60" s="117"/>
      <c r="AI60" s="217"/>
      <c r="AJ60" s="196"/>
      <c r="AK60" s="196"/>
      <c r="AL60" s="196"/>
      <c r="AM60" s="197"/>
      <c r="AN60" s="197"/>
      <c r="AO60" s="197"/>
      <c r="AP60" s="218"/>
    </row>
    <row r="61" spans="1:42" ht="26.25" x14ac:dyDescent="0.4">
      <c r="A61" s="244" t="s">
        <v>470</v>
      </c>
      <c r="B61" s="330" t="s">
        <v>67</v>
      </c>
      <c r="C61" s="331"/>
      <c r="D61" s="331"/>
      <c r="E61" s="331"/>
      <c r="F61" s="331"/>
      <c r="G61" s="332"/>
      <c r="H61" s="442"/>
      <c r="I61" s="286"/>
      <c r="J61" s="442"/>
      <c r="K61" s="286"/>
      <c r="L61" s="442"/>
      <c r="M61" s="356" t="s">
        <v>357</v>
      </c>
      <c r="N61" s="120"/>
      <c r="O61" s="141"/>
      <c r="P61" s="89">
        <f t="shared" si="36"/>
        <v>36</v>
      </c>
      <c r="Q61" s="28"/>
      <c r="R61" s="28">
        <f t="shared" si="35"/>
        <v>36</v>
      </c>
      <c r="S61" s="28">
        <f t="shared" si="37"/>
        <v>36</v>
      </c>
      <c r="T61" s="28"/>
      <c r="U61" s="28"/>
      <c r="V61" s="28"/>
      <c r="W61" s="28">
        <v>36</v>
      </c>
      <c r="X61" s="28"/>
      <c r="Y61" s="83"/>
      <c r="Z61" s="281"/>
      <c r="AA61" s="117"/>
      <c r="AB61" s="66"/>
      <c r="AC61" s="118"/>
      <c r="AD61" s="118"/>
      <c r="AE61" s="95"/>
      <c r="AF61" s="67">
        <v>36</v>
      </c>
      <c r="AG61" s="506"/>
      <c r="AH61" s="117"/>
      <c r="AI61" s="217"/>
      <c r="AJ61" s="196"/>
      <c r="AK61" s="196"/>
      <c r="AL61" s="196"/>
      <c r="AM61" s="197"/>
      <c r="AN61" s="197"/>
      <c r="AO61" s="197"/>
      <c r="AP61" s="218"/>
    </row>
    <row r="62" spans="1:42" ht="26.25" x14ac:dyDescent="0.4">
      <c r="A62" s="244" t="s">
        <v>471</v>
      </c>
      <c r="B62" s="330" t="s">
        <v>2</v>
      </c>
      <c r="C62" s="331"/>
      <c r="D62" s="331"/>
      <c r="E62" s="331"/>
      <c r="F62" s="331"/>
      <c r="G62" s="332"/>
      <c r="H62" s="442"/>
      <c r="I62" s="286"/>
      <c r="J62" s="442"/>
      <c r="K62" s="286"/>
      <c r="L62" s="442"/>
      <c r="M62" s="357"/>
      <c r="N62" s="463"/>
      <c r="O62" s="141"/>
      <c r="P62" s="89">
        <f t="shared" si="36"/>
        <v>144</v>
      </c>
      <c r="Q62" s="52"/>
      <c r="R62" s="28">
        <f t="shared" si="35"/>
        <v>144</v>
      </c>
      <c r="S62" s="28">
        <f t="shared" si="37"/>
        <v>144</v>
      </c>
      <c r="T62" s="52"/>
      <c r="U62" s="52"/>
      <c r="V62" s="52"/>
      <c r="W62" s="52">
        <v>144</v>
      </c>
      <c r="X62" s="128"/>
      <c r="Y62" s="52"/>
      <c r="Z62" s="90"/>
      <c r="AA62" s="117"/>
      <c r="AB62" s="66"/>
      <c r="AC62" s="118"/>
      <c r="AD62" s="118"/>
      <c r="AE62" s="95"/>
      <c r="AF62" s="285">
        <f>36*4</f>
        <v>144</v>
      </c>
      <c r="AG62" s="511"/>
      <c r="AH62" s="117"/>
      <c r="AI62" s="217"/>
      <c r="AJ62" s="196"/>
      <c r="AK62" s="196"/>
      <c r="AL62" s="196"/>
      <c r="AM62" s="197"/>
      <c r="AN62" s="197"/>
      <c r="AO62" s="197"/>
      <c r="AP62" s="218"/>
    </row>
    <row r="63" spans="1:42" ht="26.25" x14ac:dyDescent="0.4">
      <c r="A63" s="244"/>
      <c r="B63" s="330" t="s">
        <v>469</v>
      </c>
      <c r="C63" s="331"/>
      <c r="D63" s="331"/>
      <c r="E63" s="331"/>
      <c r="F63" s="331"/>
      <c r="G63" s="332"/>
      <c r="H63" s="442"/>
      <c r="I63" s="286"/>
      <c r="J63" s="442"/>
      <c r="K63" s="286"/>
      <c r="L63" s="442"/>
      <c r="M63" s="286" t="s">
        <v>356</v>
      </c>
      <c r="N63" s="442"/>
      <c r="O63" s="289"/>
      <c r="P63" s="89">
        <f t="shared" si="36"/>
        <v>12</v>
      </c>
      <c r="Q63" s="52"/>
      <c r="R63" s="28">
        <f t="shared" si="35"/>
        <v>0</v>
      </c>
      <c r="S63" s="28">
        <f t="shared" si="37"/>
        <v>0</v>
      </c>
      <c r="T63" s="52"/>
      <c r="U63" s="52"/>
      <c r="V63" s="52"/>
      <c r="W63" s="52"/>
      <c r="X63" s="128"/>
      <c r="Y63" s="52"/>
      <c r="Z63" s="90">
        <v>12</v>
      </c>
      <c r="AA63" s="117"/>
      <c r="AB63" s="66"/>
      <c r="AC63" s="118"/>
      <c r="AD63" s="118"/>
      <c r="AE63" s="95"/>
      <c r="AF63" s="285"/>
      <c r="AG63" s="511"/>
      <c r="AH63" s="117"/>
      <c r="AI63" s="217"/>
      <c r="AJ63" s="196"/>
      <c r="AK63" s="196"/>
      <c r="AL63" s="196"/>
      <c r="AM63" s="197"/>
      <c r="AN63" s="197"/>
      <c r="AO63" s="197"/>
      <c r="AP63" s="218"/>
    </row>
    <row r="64" spans="1:42" ht="45.75" customHeight="1" thickBot="1" x14ac:dyDescent="0.45">
      <c r="A64" s="275" t="s">
        <v>96</v>
      </c>
      <c r="B64" s="333" t="s">
        <v>472</v>
      </c>
      <c r="C64" s="334"/>
      <c r="D64" s="334"/>
      <c r="E64" s="334"/>
      <c r="F64" s="334"/>
      <c r="G64" s="335"/>
      <c r="H64" s="464"/>
      <c r="I64" s="465"/>
      <c r="J64" s="464"/>
      <c r="K64" s="465"/>
      <c r="L64" s="464"/>
      <c r="M64" s="465"/>
      <c r="N64" s="290"/>
      <c r="O64" s="279"/>
      <c r="P64" s="91">
        <f>SUM(P65:P69)</f>
        <v>270</v>
      </c>
      <c r="Q64" s="91">
        <f t="shared" ref="Q64:AH64" si="38">SUM(Q65:Q69)</f>
        <v>0</v>
      </c>
      <c r="R64" s="91">
        <f t="shared" si="38"/>
        <v>258</v>
      </c>
      <c r="S64" s="91">
        <f t="shared" si="38"/>
        <v>110</v>
      </c>
      <c r="T64" s="91">
        <f t="shared" si="38"/>
        <v>20</v>
      </c>
      <c r="U64" s="91">
        <f t="shared" si="38"/>
        <v>0</v>
      </c>
      <c r="V64" s="91">
        <f t="shared" si="38"/>
        <v>0</v>
      </c>
      <c r="W64" s="91">
        <f t="shared" si="38"/>
        <v>128</v>
      </c>
      <c r="X64" s="91">
        <f t="shared" si="38"/>
        <v>0</v>
      </c>
      <c r="Y64" s="91">
        <f t="shared" si="38"/>
        <v>0</v>
      </c>
      <c r="Z64" s="91">
        <f t="shared" si="38"/>
        <v>12</v>
      </c>
      <c r="AA64" s="476">
        <f t="shared" si="38"/>
        <v>0</v>
      </c>
      <c r="AB64" s="91">
        <f t="shared" si="38"/>
        <v>0</v>
      </c>
      <c r="AC64" s="476">
        <f t="shared" si="38"/>
        <v>0</v>
      </c>
      <c r="AD64" s="476">
        <f t="shared" si="38"/>
        <v>0</v>
      </c>
      <c r="AE64" s="492">
        <f t="shared" si="38"/>
        <v>96</v>
      </c>
      <c r="AF64" s="508">
        <f t="shared" si="38"/>
        <v>162</v>
      </c>
      <c r="AG64" s="508">
        <f t="shared" si="38"/>
        <v>0</v>
      </c>
      <c r="AH64" s="483">
        <f t="shared" si="38"/>
        <v>0</v>
      </c>
      <c r="AI64" s="217"/>
      <c r="AJ64" s="196"/>
      <c r="AK64" s="196"/>
      <c r="AL64" s="196"/>
      <c r="AM64" s="197"/>
      <c r="AN64" s="197"/>
      <c r="AO64" s="197"/>
      <c r="AP64" s="218"/>
    </row>
    <row r="65" spans="1:42" ht="39.75" customHeight="1" x14ac:dyDescent="0.4">
      <c r="A65" s="244" t="s">
        <v>97</v>
      </c>
      <c r="B65" s="330" t="s">
        <v>473</v>
      </c>
      <c r="C65" s="331"/>
      <c r="D65" s="331"/>
      <c r="E65" s="331"/>
      <c r="F65" s="331"/>
      <c r="G65" s="332"/>
      <c r="H65" s="461"/>
      <c r="I65" s="462"/>
      <c r="J65" s="461"/>
      <c r="K65" s="462"/>
      <c r="L65" s="461"/>
      <c r="M65" s="336" t="s">
        <v>357</v>
      </c>
      <c r="N65" s="276"/>
      <c r="O65" s="149"/>
      <c r="P65" s="89">
        <f>Q65+R65+Y65+Z65</f>
        <v>68</v>
      </c>
      <c r="Q65" s="28"/>
      <c r="R65" s="28">
        <f t="shared" ref="R65" si="39">SUM(AA65:AH65)</f>
        <v>68</v>
      </c>
      <c r="S65" s="28">
        <f>R65-T65-W65</f>
        <v>48</v>
      </c>
      <c r="T65" s="28">
        <v>10</v>
      </c>
      <c r="U65" s="52"/>
      <c r="V65" s="52"/>
      <c r="W65" s="52">
        <v>10</v>
      </c>
      <c r="X65" s="52"/>
      <c r="Y65" s="119"/>
      <c r="Z65" s="283"/>
      <c r="AA65" s="514"/>
      <c r="AB65" s="66"/>
      <c r="AC65" s="118"/>
      <c r="AD65" s="118"/>
      <c r="AE65" s="95">
        <v>48</v>
      </c>
      <c r="AF65" s="67">
        <v>20</v>
      </c>
      <c r="AG65" s="67"/>
      <c r="AH65" s="117"/>
      <c r="AI65" s="217"/>
      <c r="AJ65" s="196"/>
      <c r="AK65" s="196"/>
      <c r="AL65" s="196"/>
      <c r="AM65" s="197"/>
      <c r="AN65" s="197"/>
      <c r="AO65" s="197"/>
      <c r="AP65" s="218"/>
    </row>
    <row r="66" spans="1:42" ht="39" customHeight="1" x14ac:dyDescent="0.4">
      <c r="A66" s="244" t="s">
        <v>362</v>
      </c>
      <c r="B66" s="330" t="s">
        <v>474</v>
      </c>
      <c r="C66" s="331"/>
      <c r="D66" s="331"/>
      <c r="E66" s="331"/>
      <c r="F66" s="331"/>
      <c r="G66" s="332"/>
      <c r="H66" s="461"/>
      <c r="I66" s="462"/>
      <c r="J66" s="461"/>
      <c r="K66" s="462"/>
      <c r="L66" s="461"/>
      <c r="M66" s="337"/>
      <c r="N66" s="276"/>
      <c r="O66" s="149"/>
      <c r="P66" s="89">
        <f t="shared" ref="P66:P69" si="40">Q66+R66+Y66+Z66</f>
        <v>82</v>
      </c>
      <c r="Q66" s="28"/>
      <c r="R66" s="28">
        <f t="shared" ref="R66:R69" si="41">SUM(AA66:AH66)</f>
        <v>82</v>
      </c>
      <c r="S66" s="28">
        <f t="shared" ref="S66:S69" si="42">R66-T66-W66</f>
        <v>62</v>
      </c>
      <c r="T66" s="28">
        <v>10</v>
      </c>
      <c r="U66" s="52"/>
      <c r="V66" s="52"/>
      <c r="W66" s="52">
        <v>10</v>
      </c>
      <c r="X66" s="52"/>
      <c r="Y66" s="119"/>
      <c r="Z66" s="283"/>
      <c r="AA66" s="118"/>
      <c r="AB66" s="66"/>
      <c r="AC66" s="118"/>
      <c r="AD66" s="118"/>
      <c r="AE66" s="95">
        <v>48</v>
      </c>
      <c r="AF66" s="67">
        <v>34</v>
      </c>
      <c r="AG66" s="67"/>
      <c r="AH66" s="117"/>
      <c r="AI66" s="217"/>
      <c r="AJ66" s="196"/>
      <c r="AK66" s="196"/>
      <c r="AL66" s="196"/>
      <c r="AM66" s="197"/>
      <c r="AN66" s="197"/>
      <c r="AO66" s="197"/>
      <c r="AP66" s="218"/>
    </row>
    <row r="67" spans="1:42" ht="22.5" customHeight="1" x14ac:dyDescent="0.4">
      <c r="A67" s="244" t="s">
        <v>476</v>
      </c>
      <c r="B67" s="330" t="s">
        <v>67</v>
      </c>
      <c r="C67" s="331"/>
      <c r="D67" s="331"/>
      <c r="E67" s="331"/>
      <c r="F67" s="331"/>
      <c r="G67" s="332"/>
      <c r="H67" s="461"/>
      <c r="I67" s="462"/>
      <c r="J67" s="461"/>
      <c r="K67" s="462"/>
      <c r="L67" s="461"/>
      <c r="M67" s="336" t="s">
        <v>357</v>
      </c>
      <c r="N67" s="276"/>
      <c r="O67" s="149"/>
      <c r="P67" s="89">
        <f t="shared" si="40"/>
        <v>36</v>
      </c>
      <c r="Q67" s="28"/>
      <c r="R67" s="28">
        <f t="shared" si="41"/>
        <v>36</v>
      </c>
      <c r="S67" s="28">
        <f t="shared" si="42"/>
        <v>0</v>
      </c>
      <c r="T67" s="28"/>
      <c r="U67" s="52"/>
      <c r="V67" s="52"/>
      <c r="W67" s="52">
        <v>36</v>
      </c>
      <c r="X67" s="52"/>
      <c r="Y67" s="119"/>
      <c r="Z67" s="283"/>
      <c r="AA67" s="118"/>
      <c r="AB67" s="66"/>
      <c r="AC67" s="118"/>
      <c r="AD67" s="118"/>
      <c r="AE67" s="95"/>
      <c r="AF67" s="67">
        <v>36</v>
      </c>
      <c r="AG67" s="67"/>
      <c r="AH67" s="117"/>
      <c r="AI67" s="217"/>
      <c r="AJ67" s="196"/>
      <c r="AK67" s="196"/>
      <c r="AL67" s="196"/>
      <c r="AM67" s="197"/>
      <c r="AN67" s="197"/>
      <c r="AO67" s="197"/>
      <c r="AP67" s="218"/>
    </row>
    <row r="68" spans="1:42" ht="22.5" customHeight="1" x14ac:dyDescent="0.4">
      <c r="A68" s="244" t="s">
        <v>477</v>
      </c>
      <c r="B68" s="330" t="s">
        <v>2</v>
      </c>
      <c r="C68" s="331"/>
      <c r="D68" s="331"/>
      <c r="E68" s="331"/>
      <c r="F68" s="331"/>
      <c r="G68" s="332"/>
      <c r="H68" s="461"/>
      <c r="I68" s="462"/>
      <c r="J68" s="461"/>
      <c r="K68" s="462"/>
      <c r="L68" s="461"/>
      <c r="M68" s="337"/>
      <c r="N68" s="276"/>
      <c r="O68" s="149"/>
      <c r="P68" s="89">
        <f t="shared" si="40"/>
        <v>72</v>
      </c>
      <c r="Q68" s="28"/>
      <c r="R68" s="28">
        <f t="shared" si="41"/>
        <v>72</v>
      </c>
      <c r="S68" s="28">
        <f t="shared" si="42"/>
        <v>0</v>
      </c>
      <c r="T68" s="28"/>
      <c r="U68" s="52"/>
      <c r="V68" s="52"/>
      <c r="W68" s="52">
        <v>72</v>
      </c>
      <c r="X68" s="52"/>
      <c r="Y68" s="119"/>
      <c r="Z68" s="283"/>
      <c r="AA68" s="118"/>
      <c r="AB68" s="66"/>
      <c r="AC68" s="118"/>
      <c r="AD68" s="118"/>
      <c r="AE68" s="95"/>
      <c r="AF68" s="67">
        <f>36*2</f>
        <v>72</v>
      </c>
      <c r="AG68" s="67"/>
      <c r="AH68" s="117"/>
      <c r="AI68" s="217"/>
      <c r="AJ68" s="196"/>
      <c r="AK68" s="196"/>
      <c r="AL68" s="196"/>
      <c r="AM68" s="197"/>
      <c r="AN68" s="197"/>
      <c r="AO68" s="197"/>
      <c r="AP68" s="218"/>
    </row>
    <row r="69" spans="1:42" ht="22.5" customHeight="1" x14ac:dyDescent="0.4">
      <c r="A69" s="273"/>
      <c r="B69" s="330" t="s">
        <v>475</v>
      </c>
      <c r="C69" s="331"/>
      <c r="D69" s="331"/>
      <c r="E69" s="331"/>
      <c r="F69" s="331"/>
      <c r="G69" s="332"/>
      <c r="H69" s="461"/>
      <c r="I69" s="462"/>
      <c r="J69" s="461"/>
      <c r="K69" s="462"/>
      <c r="L69" s="461"/>
      <c r="M69" s="462" t="s">
        <v>356</v>
      </c>
      <c r="N69" s="276"/>
      <c r="O69" s="149"/>
      <c r="P69" s="89">
        <f t="shared" si="40"/>
        <v>12</v>
      </c>
      <c r="Q69" s="28"/>
      <c r="R69" s="28">
        <f t="shared" si="41"/>
        <v>0</v>
      </c>
      <c r="S69" s="28">
        <f t="shared" si="42"/>
        <v>0</v>
      </c>
      <c r="T69" s="28"/>
      <c r="U69" s="52"/>
      <c r="V69" s="52"/>
      <c r="W69" s="52"/>
      <c r="X69" s="52"/>
      <c r="Y69" s="119"/>
      <c r="Z69" s="283">
        <v>12</v>
      </c>
      <c r="AA69" s="118"/>
      <c r="AB69" s="66"/>
      <c r="AC69" s="118"/>
      <c r="AD69" s="118"/>
      <c r="AE69" s="95"/>
      <c r="AF69" s="67"/>
      <c r="AG69" s="67"/>
      <c r="AH69" s="117"/>
      <c r="AI69" s="217"/>
      <c r="AJ69" s="196"/>
      <c r="AK69" s="196"/>
      <c r="AL69" s="196"/>
      <c r="AM69" s="197"/>
      <c r="AN69" s="197"/>
      <c r="AO69" s="197"/>
      <c r="AP69" s="218"/>
    </row>
    <row r="70" spans="1:42" ht="54.75" customHeight="1" x14ac:dyDescent="0.4">
      <c r="A70" s="275" t="s">
        <v>478</v>
      </c>
      <c r="B70" s="333" t="s">
        <v>482</v>
      </c>
      <c r="C70" s="334"/>
      <c r="D70" s="334"/>
      <c r="E70" s="334"/>
      <c r="F70" s="334"/>
      <c r="G70" s="335"/>
      <c r="H70" s="464"/>
      <c r="I70" s="465"/>
      <c r="J70" s="464"/>
      <c r="K70" s="465"/>
      <c r="L70" s="464"/>
      <c r="M70" s="465"/>
      <c r="N70" s="280"/>
      <c r="O70" s="279"/>
      <c r="P70" s="91">
        <f>SUM(P71:P74)</f>
        <v>314</v>
      </c>
      <c r="Q70" s="91">
        <f t="shared" ref="Q70:AH70" si="43">SUM(Q71:Q74)</f>
        <v>0</v>
      </c>
      <c r="R70" s="91">
        <f t="shared" si="43"/>
        <v>302</v>
      </c>
      <c r="S70" s="91">
        <f t="shared" si="43"/>
        <v>118</v>
      </c>
      <c r="T70" s="91">
        <f t="shared" si="43"/>
        <v>184</v>
      </c>
      <c r="U70" s="91">
        <f t="shared" si="43"/>
        <v>0</v>
      </c>
      <c r="V70" s="91">
        <f t="shared" si="43"/>
        <v>184</v>
      </c>
      <c r="W70" s="91">
        <f t="shared" si="43"/>
        <v>0</v>
      </c>
      <c r="X70" s="91">
        <f t="shared" si="43"/>
        <v>0</v>
      </c>
      <c r="Y70" s="91">
        <f t="shared" si="43"/>
        <v>0</v>
      </c>
      <c r="Z70" s="91">
        <f t="shared" si="43"/>
        <v>12</v>
      </c>
      <c r="AA70" s="476">
        <f t="shared" si="43"/>
        <v>0</v>
      </c>
      <c r="AB70" s="91">
        <f t="shared" si="43"/>
        <v>0</v>
      </c>
      <c r="AC70" s="476">
        <f t="shared" si="43"/>
        <v>0</v>
      </c>
      <c r="AD70" s="476">
        <f t="shared" si="43"/>
        <v>0</v>
      </c>
      <c r="AE70" s="493">
        <f t="shared" si="43"/>
        <v>0</v>
      </c>
      <c r="AF70" s="518">
        <f t="shared" si="43"/>
        <v>110</v>
      </c>
      <c r="AG70" s="508">
        <f t="shared" si="43"/>
        <v>192</v>
      </c>
      <c r="AH70" s="483">
        <f t="shared" si="43"/>
        <v>0</v>
      </c>
      <c r="AI70" s="217"/>
      <c r="AJ70" s="196"/>
      <c r="AK70" s="196"/>
      <c r="AL70" s="196"/>
      <c r="AM70" s="197"/>
      <c r="AN70" s="197"/>
      <c r="AO70" s="197"/>
      <c r="AP70" s="218"/>
    </row>
    <row r="71" spans="1:42" ht="55.5" customHeight="1" x14ac:dyDescent="0.4">
      <c r="A71" s="244" t="s">
        <v>479</v>
      </c>
      <c r="B71" s="330" t="s">
        <v>483</v>
      </c>
      <c r="C71" s="331"/>
      <c r="D71" s="331"/>
      <c r="E71" s="331"/>
      <c r="F71" s="331"/>
      <c r="G71" s="332"/>
      <c r="H71" s="461"/>
      <c r="I71" s="462"/>
      <c r="J71" s="461"/>
      <c r="K71" s="462"/>
      <c r="L71" s="461"/>
      <c r="M71" s="462"/>
      <c r="N71" s="276" t="s">
        <v>357</v>
      </c>
      <c r="O71" s="149"/>
      <c r="P71" s="89">
        <f>Q71+R71+Y71+Z71</f>
        <v>194</v>
      </c>
      <c r="Q71" s="28"/>
      <c r="R71" s="28">
        <f t="shared" ref="R71" si="44">SUM(AA71:AH71)</f>
        <v>194</v>
      </c>
      <c r="S71" s="28">
        <f>R71-T71-W71</f>
        <v>10</v>
      </c>
      <c r="T71" s="52">
        <v>184</v>
      </c>
      <c r="U71" s="52"/>
      <c r="V71" s="52">
        <v>184</v>
      </c>
      <c r="W71" s="52"/>
      <c r="X71" s="52"/>
      <c r="Y71" s="119"/>
      <c r="Z71" s="283"/>
      <c r="AA71" s="118"/>
      <c r="AB71" s="66"/>
      <c r="AC71" s="118"/>
      <c r="AD71" s="118"/>
      <c r="AE71" s="95"/>
      <c r="AF71" s="67">
        <v>110</v>
      </c>
      <c r="AG71" s="67">
        <v>84</v>
      </c>
      <c r="AH71" s="117"/>
      <c r="AI71" s="217"/>
      <c r="AJ71" s="196"/>
      <c r="AK71" s="196"/>
      <c r="AL71" s="196"/>
      <c r="AM71" s="197"/>
      <c r="AN71" s="197"/>
      <c r="AO71" s="197"/>
      <c r="AP71" s="218"/>
    </row>
    <row r="72" spans="1:42" ht="22.5" customHeight="1" x14ac:dyDescent="0.4">
      <c r="A72" s="244" t="s">
        <v>480</v>
      </c>
      <c r="B72" s="330" t="s">
        <v>67</v>
      </c>
      <c r="C72" s="331"/>
      <c r="D72" s="331"/>
      <c r="E72" s="331"/>
      <c r="F72" s="331"/>
      <c r="G72" s="332"/>
      <c r="H72" s="461"/>
      <c r="I72" s="462"/>
      <c r="J72" s="461"/>
      <c r="K72" s="462"/>
      <c r="L72" s="461"/>
      <c r="M72" s="462"/>
      <c r="N72" s="276" t="s">
        <v>357</v>
      </c>
      <c r="O72" s="149"/>
      <c r="P72" s="89">
        <f t="shared" ref="P72:P74" si="45">Q72+R72+Y72+Z72</f>
        <v>36</v>
      </c>
      <c r="Q72" s="28"/>
      <c r="R72" s="28">
        <f t="shared" ref="R72:R74" si="46">SUM(AA72:AH72)</f>
        <v>36</v>
      </c>
      <c r="S72" s="28">
        <f t="shared" ref="S72:S74" si="47">R72-T72-W72</f>
        <v>36</v>
      </c>
      <c r="T72" s="52"/>
      <c r="U72" s="52"/>
      <c r="V72" s="52"/>
      <c r="W72" s="52"/>
      <c r="X72" s="52"/>
      <c r="Y72" s="119"/>
      <c r="Z72" s="283"/>
      <c r="AA72" s="118"/>
      <c r="AB72" s="66"/>
      <c r="AC72" s="118"/>
      <c r="AD72" s="118"/>
      <c r="AE72" s="95"/>
      <c r="AF72" s="67"/>
      <c r="AG72" s="67">
        <v>36</v>
      </c>
      <c r="AH72" s="117"/>
      <c r="AI72" s="217"/>
      <c r="AJ72" s="196"/>
      <c r="AK72" s="196"/>
      <c r="AL72" s="196"/>
      <c r="AM72" s="197"/>
      <c r="AN72" s="197"/>
      <c r="AO72" s="197"/>
      <c r="AP72" s="218"/>
    </row>
    <row r="73" spans="1:42" ht="22.5" customHeight="1" x14ac:dyDescent="0.4">
      <c r="A73" s="244" t="s">
        <v>481</v>
      </c>
      <c r="B73" s="330" t="s">
        <v>2</v>
      </c>
      <c r="C73" s="331"/>
      <c r="D73" s="331"/>
      <c r="E73" s="331"/>
      <c r="F73" s="331"/>
      <c r="G73" s="332"/>
      <c r="H73" s="461"/>
      <c r="I73" s="462"/>
      <c r="J73" s="461"/>
      <c r="K73" s="462"/>
      <c r="L73" s="461"/>
      <c r="M73" s="462"/>
      <c r="N73" s="276" t="s">
        <v>357</v>
      </c>
      <c r="O73" s="149"/>
      <c r="P73" s="89">
        <f t="shared" si="45"/>
        <v>72</v>
      </c>
      <c r="Q73" s="28"/>
      <c r="R73" s="28">
        <f t="shared" si="46"/>
        <v>72</v>
      </c>
      <c r="S73" s="28">
        <f t="shared" si="47"/>
        <v>72</v>
      </c>
      <c r="T73" s="52"/>
      <c r="U73" s="52"/>
      <c r="V73" s="52"/>
      <c r="W73" s="52"/>
      <c r="X73" s="52"/>
      <c r="Y73" s="119"/>
      <c r="Z73" s="283"/>
      <c r="AA73" s="118"/>
      <c r="AB73" s="66"/>
      <c r="AC73" s="118"/>
      <c r="AD73" s="118"/>
      <c r="AE73" s="95"/>
      <c r="AF73" s="67"/>
      <c r="AG73" s="67">
        <f>36*2</f>
        <v>72</v>
      </c>
      <c r="AH73" s="117"/>
      <c r="AI73" s="217"/>
      <c r="AJ73" s="196"/>
      <c r="AK73" s="196"/>
      <c r="AL73" s="196"/>
      <c r="AM73" s="197"/>
      <c r="AN73" s="197"/>
      <c r="AO73" s="197"/>
      <c r="AP73" s="218"/>
    </row>
    <row r="74" spans="1:42" ht="22.5" customHeight="1" x14ac:dyDescent="0.4">
      <c r="A74" s="273"/>
      <c r="B74" s="330" t="s">
        <v>484</v>
      </c>
      <c r="C74" s="331"/>
      <c r="D74" s="331"/>
      <c r="E74" s="331"/>
      <c r="F74" s="331"/>
      <c r="G74" s="332"/>
      <c r="H74" s="461"/>
      <c r="I74" s="462"/>
      <c r="J74" s="461"/>
      <c r="K74" s="462"/>
      <c r="L74" s="461"/>
      <c r="M74" s="462"/>
      <c r="N74" s="276" t="s">
        <v>356</v>
      </c>
      <c r="O74" s="149"/>
      <c r="P74" s="89">
        <f t="shared" si="45"/>
        <v>12</v>
      </c>
      <c r="Q74" s="28"/>
      <c r="R74" s="28">
        <f t="shared" si="46"/>
        <v>0</v>
      </c>
      <c r="S74" s="28">
        <f t="shared" si="47"/>
        <v>0</v>
      </c>
      <c r="T74" s="52"/>
      <c r="U74" s="52"/>
      <c r="V74" s="52"/>
      <c r="W74" s="52"/>
      <c r="X74" s="52"/>
      <c r="Y74" s="119"/>
      <c r="Z74" s="283">
        <v>12</v>
      </c>
      <c r="AA74" s="118"/>
      <c r="AB74" s="66"/>
      <c r="AC74" s="118"/>
      <c r="AD74" s="118"/>
      <c r="AE74" s="95"/>
      <c r="AF74" s="67"/>
      <c r="AG74" s="67"/>
      <c r="AH74" s="117"/>
      <c r="AI74" s="217"/>
      <c r="AJ74" s="196"/>
      <c r="AK74" s="196"/>
      <c r="AL74" s="196"/>
      <c r="AM74" s="197"/>
      <c r="AN74" s="197"/>
      <c r="AO74" s="197"/>
      <c r="AP74" s="218"/>
    </row>
    <row r="75" spans="1:42" ht="63" customHeight="1" x14ac:dyDescent="0.4">
      <c r="A75" s="275" t="s">
        <v>499</v>
      </c>
      <c r="B75" s="333" t="s">
        <v>514</v>
      </c>
      <c r="C75" s="334"/>
      <c r="D75" s="334"/>
      <c r="E75" s="334"/>
      <c r="F75" s="334"/>
      <c r="G75" s="335"/>
      <c r="H75" s="464"/>
      <c r="I75" s="465"/>
      <c r="J75" s="464"/>
      <c r="K75" s="465"/>
      <c r="L75" s="464"/>
      <c r="M75" s="465"/>
      <c r="N75" s="280"/>
      <c r="O75" s="279"/>
      <c r="P75" s="91">
        <f>SUM(P76:P80)+P81+P86+P91</f>
        <v>1014</v>
      </c>
      <c r="Q75" s="91">
        <f t="shared" ref="Q75:AH75" si="48">SUM(Q76:Q80)+Q81+Q86+Q91</f>
        <v>0</v>
      </c>
      <c r="R75" s="91">
        <f t="shared" si="48"/>
        <v>954</v>
      </c>
      <c r="S75" s="91">
        <f t="shared" si="48"/>
        <v>596</v>
      </c>
      <c r="T75" s="91">
        <f t="shared" si="48"/>
        <v>358</v>
      </c>
      <c r="U75" s="91">
        <f t="shared" si="48"/>
        <v>0</v>
      </c>
      <c r="V75" s="91">
        <f t="shared" si="48"/>
        <v>466</v>
      </c>
      <c r="W75" s="91">
        <f t="shared" si="48"/>
        <v>0</v>
      </c>
      <c r="X75" s="91">
        <f t="shared" si="48"/>
        <v>0</v>
      </c>
      <c r="Y75" s="91">
        <f t="shared" si="48"/>
        <v>8</v>
      </c>
      <c r="Z75" s="91">
        <f t="shared" si="48"/>
        <v>52</v>
      </c>
      <c r="AA75" s="476">
        <f t="shared" si="48"/>
        <v>0</v>
      </c>
      <c r="AB75" s="91">
        <f t="shared" si="48"/>
        <v>0</v>
      </c>
      <c r="AC75" s="476">
        <f t="shared" si="48"/>
        <v>0</v>
      </c>
      <c r="AD75" s="476">
        <f t="shared" si="48"/>
        <v>388</v>
      </c>
      <c r="AE75" s="493">
        <f t="shared" si="48"/>
        <v>80</v>
      </c>
      <c r="AF75" s="518">
        <f t="shared" si="48"/>
        <v>102</v>
      </c>
      <c r="AG75" s="508">
        <f t="shared" si="48"/>
        <v>384</v>
      </c>
      <c r="AH75" s="483">
        <f t="shared" si="48"/>
        <v>0</v>
      </c>
      <c r="AI75" s="217"/>
      <c r="AJ75" s="196"/>
      <c r="AK75" s="196"/>
      <c r="AL75" s="196"/>
      <c r="AM75" s="197"/>
      <c r="AN75" s="197"/>
      <c r="AO75" s="197"/>
      <c r="AP75" s="218"/>
    </row>
    <row r="76" spans="1:42" ht="22.5" customHeight="1" x14ac:dyDescent="0.4">
      <c r="A76" s="244" t="s">
        <v>328</v>
      </c>
      <c r="B76" s="330" t="s">
        <v>485</v>
      </c>
      <c r="C76" s="331"/>
      <c r="D76" s="331"/>
      <c r="E76" s="331"/>
      <c r="F76" s="331"/>
      <c r="G76" s="332"/>
      <c r="H76" s="461"/>
      <c r="I76" s="462"/>
      <c r="J76" s="461"/>
      <c r="K76" s="462"/>
      <c r="L76" s="461"/>
      <c r="M76" s="462" t="s">
        <v>357</v>
      </c>
      <c r="N76" s="276"/>
      <c r="O76" s="149"/>
      <c r="P76" s="89">
        <f>Q76+R76+Y76+Z76</f>
        <v>50</v>
      </c>
      <c r="Q76" s="28"/>
      <c r="R76" s="28">
        <f t="shared" ref="R76" si="49">SUM(AA76:AH76)</f>
        <v>50</v>
      </c>
      <c r="S76" s="28">
        <f>R76-T76-W76</f>
        <v>40</v>
      </c>
      <c r="T76" s="52">
        <v>10</v>
      </c>
      <c r="U76" s="52"/>
      <c r="V76" s="52">
        <v>10</v>
      </c>
      <c r="W76" s="52"/>
      <c r="X76" s="52"/>
      <c r="Y76" s="119"/>
      <c r="Z76" s="283"/>
      <c r="AA76" s="118"/>
      <c r="AB76" s="66"/>
      <c r="AC76" s="118"/>
      <c r="AD76" s="118"/>
      <c r="AE76" s="95">
        <v>32</v>
      </c>
      <c r="AF76" s="67">
        <v>18</v>
      </c>
      <c r="AG76" s="67"/>
      <c r="AH76" s="117"/>
      <c r="AI76" s="217"/>
      <c r="AJ76" s="196"/>
      <c r="AK76" s="196"/>
      <c r="AL76" s="196"/>
      <c r="AM76" s="197"/>
      <c r="AN76" s="197"/>
      <c r="AO76" s="197"/>
      <c r="AP76" s="218"/>
    </row>
    <row r="77" spans="1:42" ht="22.5" customHeight="1" x14ac:dyDescent="0.4">
      <c r="A77" s="244" t="s">
        <v>329</v>
      </c>
      <c r="B77" s="330" t="s">
        <v>486</v>
      </c>
      <c r="C77" s="331"/>
      <c r="D77" s="331"/>
      <c r="E77" s="331"/>
      <c r="F77" s="331"/>
      <c r="G77" s="332"/>
      <c r="H77" s="461"/>
      <c r="I77" s="462"/>
      <c r="J77" s="461"/>
      <c r="K77" s="336" t="s">
        <v>527</v>
      </c>
      <c r="L77" s="461"/>
      <c r="M77" s="462"/>
      <c r="N77" s="276"/>
      <c r="O77" s="149"/>
      <c r="P77" s="89">
        <f t="shared" ref="P77:P80" si="50">Q77+R77+Y77+Z77</f>
        <v>40</v>
      </c>
      <c r="Q77" s="28"/>
      <c r="R77" s="28">
        <f t="shared" ref="R77:R80" si="51">SUM(AA77:AH77)</f>
        <v>40</v>
      </c>
      <c r="S77" s="28">
        <f t="shared" ref="S77:S80" si="52">R77-T77-W77</f>
        <v>32</v>
      </c>
      <c r="T77" s="52">
        <v>8</v>
      </c>
      <c r="U77" s="52"/>
      <c r="V77" s="52">
        <v>8</v>
      </c>
      <c r="W77" s="52"/>
      <c r="X77" s="52"/>
      <c r="Y77" s="119"/>
      <c r="Z77" s="283"/>
      <c r="AA77" s="118"/>
      <c r="AB77" s="66"/>
      <c r="AC77" s="118"/>
      <c r="AD77" s="118">
        <v>40</v>
      </c>
      <c r="AE77" s="95"/>
      <c r="AF77" s="67"/>
      <c r="AG77" s="67"/>
      <c r="AH77" s="117"/>
      <c r="AI77" s="217"/>
      <c r="AJ77" s="196"/>
      <c r="AK77" s="196"/>
      <c r="AL77" s="196"/>
      <c r="AM77" s="197"/>
      <c r="AN77" s="197"/>
      <c r="AO77" s="197"/>
      <c r="AP77" s="218"/>
    </row>
    <row r="78" spans="1:42" ht="22.5" customHeight="1" x14ac:dyDescent="0.4">
      <c r="A78" s="244" t="s">
        <v>330</v>
      </c>
      <c r="B78" s="330" t="s">
        <v>487</v>
      </c>
      <c r="C78" s="331"/>
      <c r="D78" s="331"/>
      <c r="E78" s="331"/>
      <c r="F78" s="331"/>
      <c r="G78" s="332"/>
      <c r="H78" s="461"/>
      <c r="I78" s="462"/>
      <c r="J78" s="461"/>
      <c r="K78" s="337"/>
      <c r="L78" s="461"/>
      <c r="M78" s="462"/>
      <c r="N78" s="276"/>
      <c r="O78" s="149"/>
      <c r="P78" s="89">
        <f t="shared" si="50"/>
        <v>40</v>
      </c>
      <c r="Q78" s="28"/>
      <c r="R78" s="28">
        <f t="shared" si="51"/>
        <v>40</v>
      </c>
      <c r="S78" s="28">
        <f t="shared" si="52"/>
        <v>32</v>
      </c>
      <c r="T78" s="52">
        <v>8</v>
      </c>
      <c r="U78" s="52"/>
      <c r="V78" s="52">
        <v>8</v>
      </c>
      <c r="W78" s="52"/>
      <c r="X78" s="52"/>
      <c r="Y78" s="119"/>
      <c r="Z78" s="283"/>
      <c r="AA78" s="118"/>
      <c r="AB78" s="66"/>
      <c r="AC78" s="118"/>
      <c r="AD78" s="118">
        <v>40</v>
      </c>
      <c r="AE78" s="95"/>
      <c r="AF78" s="67"/>
      <c r="AG78" s="67"/>
      <c r="AH78" s="117"/>
      <c r="AI78" s="217"/>
      <c r="AJ78" s="196"/>
      <c r="AK78" s="196"/>
      <c r="AL78" s="196"/>
      <c r="AM78" s="197"/>
      <c r="AN78" s="197"/>
      <c r="AO78" s="197"/>
      <c r="AP78" s="218"/>
    </row>
    <row r="79" spans="1:42" ht="37.5" customHeight="1" x14ac:dyDescent="0.4">
      <c r="A79" s="244" t="s">
        <v>500</v>
      </c>
      <c r="B79" s="330" t="s">
        <v>488</v>
      </c>
      <c r="C79" s="331"/>
      <c r="D79" s="331"/>
      <c r="E79" s="331"/>
      <c r="F79" s="331"/>
      <c r="G79" s="332"/>
      <c r="H79" s="461"/>
      <c r="I79" s="462"/>
      <c r="J79" s="461"/>
      <c r="K79" s="462"/>
      <c r="L79" s="461" t="s">
        <v>356</v>
      </c>
      <c r="M79" s="462"/>
      <c r="N79" s="276"/>
      <c r="O79" s="149"/>
      <c r="P79" s="89">
        <f t="shared" si="50"/>
        <v>120</v>
      </c>
      <c r="Q79" s="28"/>
      <c r="R79" s="28">
        <f t="shared" si="51"/>
        <v>108</v>
      </c>
      <c r="S79" s="28">
        <f t="shared" si="52"/>
        <v>88</v>
      </c>
      <c r="T79" s="52">
        <v>20</v>
      </c>
      <c r="U79" s="52"/>
      <c r="V79" s="52">
        <v>20</v>
      </c>
      <c r="W79" s="52"/>
      <c r="X79" s="52"/>
      <c r="Y79" s="119">
        <v>4</v>
      </c>
      <c r="Z79" s="283">
        <v>8</v>
      </c>
      <c r="AA79" s="118"/>
      <c r="AB79" s="66"/>
      <c r="AC79" s="118"/>
      <c r="AD79" s="118">
        <v>60</v>
      </c>
      <c r="AE79" s="529">
        <v>48</v>
      </c>
      <c r="AF79" s="67"/>
      <c r="AG79" s="67"/>
      <c r="AH79" s="117"/>
      <c r="AI79" s="217"/>
      <c r="AJ79" s="196"/>
      <c r="AK79" s="196"/>
      <c r="AL79" s="196"/>
      <c r="AM79" s="197"/>
      <c r="AN79" s="197"/>
      <c r="AO79" s="197"/>
      <c r="AP79" s="218"/>
    </row>
    <row r="80" spans="1:42" ht="22.5" customHeight="1" x14ac:dyDescent="0.4">
      <c r="A80" s="244" t="s">
        <v>501</v>
      </c>
      <c r="B80" s="330" t="s">
        <v>489</v>
      </c>
      <c r="C80" s="331"/>
      <c r="D80" s="331"/>
      <c r="E80" s="331"/>
      <c r="F80" s="331"/>
      <c r="G80" s="332"/>
      <c r="H80" s="461"/>
      <c r="I80" s="462"/>
      <c r="J80" s="461"/>
      <c r="K80" s="462" t="s">
        <v>356</v>
      </c>
      <c r="L80" s="461"/>
      <c r="M80" s="462"/>
      <c r="N80" s="276"/>
      <c r="O80" s="149"/>
      <c r="P80" s="89">
        <f t="shared" si="50"/>
        <v>72</v>
      </c>
      <c r="Q80" s="28"/>
      <c r="R80" s="28">
        <f t="shared" si="51"/>
        <v>60</v>
      </c>
      <c r="S80" s="28">
        <f t="shared" si="52"/>
        <v>40</v>
      </c>
      <c r="T80" s="52">
        <v>20</v>
      </c>
      <c r="U80" s="52"/>
      <c r="V80" s="52">
        <v>20</v>
      </c>
      <c r="W80" s="52"/>
      <c r="X80" s="52"/>
      <c r="Y80" s="119">
        <v>4</v>
      </c>
      <c r="Z80" s="283">
        <v>8</v>
      </c>
      <c r="AA80" s="118"/>
      <c r="AB80" s="66"/>
      <c r="AC80" s="118"/>
      <c r="AD80" s="210">
        <v>60</v>
      </c>
      <c r="AE80" s="95"/>
      <c r="AF80" s="67"/>
      <c r="AG80" s="67"/>
      <c r="AH80" s="117"/>
      <c r="AI80" s="217"/>
      <c r="AJ80" s="196"/>
      <c r="AK80" s="196"/>
      <c r="AL80" s="196"/>
      <c r="AM80" s="197"/>
      <c r="AN80" s="197"/>
      <c r="AO80" s="197"/>
      <c r="AP80" s="218"/>
    </row>
    <row r="81" spans="1:42" ht="63.75" customHeight="1" x14ac:dyDescent="0.4">
      <c r="A81" s="275" t="s">
        <v>513</v>
      </c>
      <c r="B81" s="333" t="s">
        <v>490</v>
      </c>
      <c r="C81" s="334"/>
      <c r="D81" s="334"/>
      <c r="E81" s="334"/>
      <c r="F81" s="334"/>
      <c r="G81" s="335"/>
      <c r="H81" s="464"/>
      <c r="I81" s="465"/>
      <c r="J81" s="464"/>
      <c r="K81" s="465"/>
      <c r="L81" s="464"/>
      <c r="M81" s="465"/>
      <c r="N81" s="280"/>
      <c r="O81" s="279"/>
      <c r="P81" s="91">
        <f>SUM(P82:P85)</f>
        <v>246</v>
      </c>
      <c r="Q81" s="91">
        <f t="shared" ref="Q81:AH81" si="53">SUM(Q82:Q85)</f>
        <v>0</v>
      </c>
      <c r="R81" s="91">
        <f t="shared" si="53"/>
        <v>234</v>
      </c>
      <c r="S81" s="91">
        <f t="shared" si="53"/>
        <v>118</v>
      </c>
      <c r="T81" s="91">
        <f t="shared" si="53"/>
        <v>116</v>
      </c>
      <c r="U81" s="91">
        <f t="shared" si="53"/>
        <v>0</v>
      </c>
      <c r="V81" s="91">
        <f t="shared" si="53"/>
        <v>116</v>
      </c>
      <c r="W81" s="91">
        <f t="shared" si="53"/>
        <v>0</v>
      </c>
      <c r="X81" s="91">
        <f t="shared" si="53"/>
        <v>0</v>
      </c>
      <c r="Y81" s="91">
        <f t="shared" si="53"/>
        <v>0</v>
      </c>
      <c r="Z81" s="91">
        <f t="shared" si="53"/>
        <v>12</v>
      </c>
      <c r="AA81" s="476">
        <f t="shared" si="53"/>
        <v>0</v>
      </c>
      <c r="AB81" s="91">
        <f t="shared" si="53"/>
        <v>0</v>
      </c>
      <c r="AC81" s="476">
        <f t="shared" si="53"/>
        <v>0</v>
      </c>
      <c r="AD81" s="476">
        <f t="shared" si="53"/>
        <v>0</v>
      </c>
      <c r="AE81" s="492">
        <f t="shared" si="53"/>
        <v>0</v>
      </c>
      <c r="AF81" s="518">
        <f t="shared" si="53"/>
        <v>42</v>
      </c>
      <c r="AG81" s="508">
        <f t="shared" si="53"/>
        <v>192</v>
      </c>
      <c r="AH81" s="483">
        <f t="shared" si="53"/>
        <v>0</v>
      </c>
      <c r="AI81" s="217"/>
      <c r="AJ81" s="196"/>
      <c r="AK81" s="196"/>
      <c r="AL81" s="196"/>
      <c r="AM81" s="197"/>
      <c r="AN81" s="197"/>
      <c r="AO81" s="197"/>
      <c r="AP81" s="218"/>
    </row>
    <row r="82" spans="1:42" ht="61.5" customHeight="1" x14ac:dyDescent="0.4">
      <c r="A82" s="244" t="s">
        <v>502</v>
      </c>
      <c r="B82" s="330" t="s">
        <v>491</v>
      </c>
      <c r="C82" s="331"/>
      <c r="D82" s="331"/>
      <c r="E82" s="331"/>
      <c r="F82" s="331"/>
      <c r="G82" s="332"/>
      <c r="H82" s="461"/>
      <c r="I82" s="462"/>
      <c r="J82" s="461"/>
      <c r="K82" s="462"/>
      <c r="L82" s="461"/>
      <c r="M82" s="462"/>
      <c r="N82" s="276" t="s">
        <v>357</v>
      </c>
      <c r="O82" s="149"/>
      <c r="P82" s="89">
        <f>Q82+R82+Y82+Z82</f>
        <v>126</v>
      </c>
      <c r="Q82" s="28"/>
      <c r="R82" s="28">
        <f t="shared" ref="R82" si="54">SUM(AA82:AH82)</f>
        <v>126</v>
      </c>
      <c r="S82" s="28">
        <f>R82-T82-W82</f>
        <v>10</v>
      </c>
      <c r="T82" s="52">
        <v>116</v>
      </c>
      <c r="U82" s="52"/>
      <c r="V82" s="52">
        <v>116</v>
      </c>
      <c r="W82" s="52"/>
      <c r="X82" s="52"/>
      <c r="Y82" s="119"/>
      <c r="Z82" s="283"/>
      <c r="AA82" s="118"/>
      <c r="AB82" s="66"/>
      <c r="AC82" s="118"/>
      <c r="AD82" s="118"/>
      <c r="AE82" s="95"/>
      <c r="AF82" s="67">
        <v>42</v>
      </c>
      <c r="AG82" s="67">
        <v>84</v>
      </c>
      <c r="AH82" s="117"/>
      <c r="AI82" s="217"/>
      <c r="AJ82" s="196"/>
      <c r="AK82" s="196"/>
      <c r="AL82" s="196"/>
      <c r="AM82" s="197"/>
      <c r="AN82" s="197"/>
      <c r="AO82" s="197"/>
      <c r="AP82" s="218"/>
    </row>
    <row r="83" spans="1:42" ht="22.5" customHeight="1" x14ac:dyDescent="0.4">
      <c r="A83" s="244" t="s">
        <v>503</v>
      </c>
      <c r="B83" s="330" t="s">
        <v>67</v>
      </c>
      <c r="C83" s="331"/>
      <c r="D83" s="331"/>
      <c r="E83" s="331"/>
      <c r="F83" s="331"/>
      <c r="G83" s="332"/>
      <c r="H83" s="461"/>
      <c r="I83" s="462"/>
      <c r="J83" s="461"/>
      <c r="K83" s="462"/>
      <c r="L83" s="461"/>
      <c r="M83" s="462"/>
      <c r="N83" s="276" t="s">
        <v>357</v>
      </c>
      <c r="O83" s="149"/>
      <c r="P83" s="89">
        <f t="shared" ref="P83:P85" si="55">Q83+R83+Y83+Z83</f>
        <v>36</v>
      </c>
      <c r="Q83" s="28"/>
      <c r="R83" s="28">
        <f t="shared" ref="R83:R85" si="56">SUM(AA83:AH83)</f>
        <v>36</v>
      </c>
      <c r="S83" s="28">
        <f t="shared" ref="S83:S85" si="57">R83-T83-W83</f>
        <v>36</v>
      </c>
      <c r="T83" s="52"/>
      <c r="U83" s="52"/>
      <c r="V83" s="52"/>
      <c r="W83" s="52"/>
      <c r="X83" s="52"/>
      <c r="Y83" s="119"/>
      <c r="Z83" s="283"/>
      <c r="AA83" s="118"/>
      <c r="AB83" s="66"/>
      <c r="AC83" s="118"/>
      <c r="AD83" s="118"/>
      <c r="AE83" s="95"/>
      <c r="AF83" s="67"/>
      <c r="AG83" s="67">
        <v>36</v>
      </c>
      <c r="AH83" s="117"/>
      <c r="AI83" s="217"/>
      <c r="AJ83" s="196"/>
      <c r="AK83" s="196"/>
      <c r="AL83" s="196"/>
      <c r="AM83" s="197"/>
      <c r="AN83" s="197"/>
      <c r="AO83" s="197"/>
      <c r="AP83" s="218"/>
    </row>
    <row r="84" spans="1:42" ht="22.5" customHeight="1" x14ac:dyDescent="0.4">
      <c r="A84" s="244" t="s">
        <v>504</v>
      </c>
      <c r="B84" s="330" t="s">
        <v>2</v>
      </c>
      <c r="C84" s="331"/>
      <c r="D84" s="331"/>
      <c r="E84" s="331"/>
      <c r="F84" s="331"/>
      <c r="G84" s="332"/>
      <c r="H84" s="461"/>
      <c r="I84" s="462"/>
      <c r="J84" s="461"/>
      <c r="K84" s="462"/>
      <c r="L84" s="461"/>
      <c r="M84" s="462"/>
      <c r="N84" s="276" t="s">
        <v>357</v>
      </c>
      <c r="O84" s="149"/>
      <c r="P84" s="89">
        <f t="shared" si="55"/>
        <v>72</v>
      </c>
      <c r="Q84" s="28"/>
      <c r="R84" s="28">
        <f t="shared" si="56"/>
        <v>72</v>
      </c>
      <c r="S84" s="28">
        <f t="shared" si="57"/>
        <v>72</v>
      </c>
      <c r="T84" s="52"/>
      <c r="U84" s="52"/>
      <c r="V84" s="52"/>
      <c r="W84" s="52"/>
      <c r="X84" s="52"/>
      <c r="Y84" s="119"/>
      <c r="Z84" s="283"/>
      <c r="AA84" s="118"/>
      <c r="AB84" s="66"/>
      <c r="AC84" s="118"/>
      <c r="AD84" s="118"/>
      <c r="AE84" s="95"/>
      <c r="AF84" s="67"/>
      <c r="AG84" s="67">
        <f>36*2</f>
        <v>72</v>
      </c>
      <c r="AH84" s="117"/>
      <c r="AI84" s="217"/>
      <c r="AJ84" s="196"/>
      <c r="AK84" s="196"/>
      <c r="AL84" s="196"/>
      <c r="AM84" s="197"/>
      <c r="AN84" s="197"/>
      <c r="AO84" s="197"/>
      <c r="AP84" s="218"/>
    </row>
    <row r="85" spans="1:42" ht="22.5" customHeight="1" x14ac:dyDescent="0.4">
      <c r="A85" s="244"/>
      <c r="B85" s="330" t="s">
        <v>492</v>
      </c>
      <c r="C85" s="331"/>
      <c r="D85" s="331"/>
      <c r="E85" s="331"/>
      <c r="F85" s="331"/>
      <c r="G85" s="332"/>
      <c r="H85" s="461"/>
      <c r="I85" s="462"/>
      <c r="J85" s="461"/>
      <c r="K85" s="462"/>
      <c r="L85" s="461"/>
      <c r="M85" s="462"/>
      <c r="N85" s="276" t="s">
        <v>356</v>
      </c>
      <c r="O85" s="149"/>
      <c r="P85" s="89">
        <f t="shared" si="55"/>
        <v>12</v>
      </c>
      <c r="Q85" s="28"/>
      <c r="R85" s="28">
        <f t="shared" si="56"/>
        <v>0</v>
      </c>
      <c r="S85" s="28">
        <f t="shared" si="57"/>
        <v>0</v>
      </c>
      <c r="T85" s="52"/>
      <c r="U85" s="52"/>
      <c r="V85" s="52"/>
      <c r="W85" s="52"/>
      <c r="X85" s="52"/>
      <c r="Y85" s="119"/>
      <c r="Z85" s="283">
        <v>12</v>
      </c>
      <c r="AA85" s="118"/>
      <c r="AB85" s="66"/>
      <c r="AC85" s="118"/>
      <c r="AD85" s="118"/>
      <c r="AE85" s="95"/>
      <c r="AF85" s="67"/>
      <c r="AG85" s="67"/>
      <c r="AH85" s="117"/>
      <c r="AI85" s="217"/>
      <c r="AJ85" s="196"/>
      <c r="AK85" s="196"/>
      <c r="AL85" s="196"/>
      <c r="AM85" s="197"/>
      <c r="AN85" s="197"/>
      <c r="AO85" s="197"/>
      <c r="AP85" s="218"/>
    </row>
    <row r="86" spans="1:42" ht="69" customHeight="1" x14ac:dyDescent="0.4">
      <c r="A86" s="275" t="s">
        <v>512</v>
      </c>
      <c r="B86" s="333" t="s">
        <v>493</v>
      </c>
      <c r="C86" s="334"/>
      <c r="D86" s="334"/>
      <c r="E86" s="334"/>
      <c r="F86" s="334"/>
      <c r="G86" s="335"/>
      <c r="H86" s="464"/>
      <c r="I86" s="465"/>
      <c r="J86" s="464"/>
      <c r="K86" s="465"/>
      <c r="L86" s="464"/>
      <c r="M86" s="465"/>
      <c r="N86" s="280"/>
      <c r="O86" s="279"/>
      <c r="P86" s="91">
        <f>SUM(P87:P90)</f>
        <v>246</v>
      </c>
      <c r="Q86" s="91">
        <f t="shared" ref="Q86:AH86" si="58">SUM(Q87:Q90)</f>
        <v>0</v>
      </c>
      <c r="R86" s="91">
        <f t="shared" si="58"/>
        <v>234</v>
      </c>
      <c r="S86" s="91">
        <f t="shared" si="58"/>
        <v>118</v>
      </c>
      <c r="T86" s="91">
        <f t="shared" si="58"/>
        <v>116</v>
      </c>
      <c r="U86" s="91">
        <f t="shared" si="58"/>
        <v>0</v>
      </c>
      <c r="V86" s="91">
        <f t="shared" si="58"/>
        <v>116</v>
      </c>
      <c r="W86" s="91">
        <f t="shared" si="58"/>
        <v>0</v>
      </c>
      <c r="X86" s="91">
        <f t="shared" si="58"/>
        <v>0</v>
      </c>
      <c r="Y86" s="91">
        <f t="shared" si="58"/>
        <v>0</v>
      </c>
      <c r="Z86" s="91">
        <f t="shared" si="58"/>
        <v>12</v>
      </c>
      <c r="AA86" s="476">
        <f t="shared" si="58"/>
        <v>0</v>
      </c>
      <c r="AB86" s="91">
        <f t="shared" si="58"/>
        <v>0</v>
      </c>
      <c r="AC86" s="476">
        <f t="shared" si="58"/>
        <v>0</v>
      </c>
      <c r="AD86" s="476">
        <f t="shared" si="58"/>
        <v>0</v>
      </c>
      <c r="AE86" s="492">
        <f t="shared" si="58"/>
        <v>0</v>
      </c>
      <c r="AF86" s="518">
        <f t="shared" si="58"/>
        <v>42</v>
      </c>
      <c r="AG86" s="508">
        <f t="shared" si="58"/>
        <v>192</v>
      </c>
      <c r="AH86" s="483">
        <f t="shared" si="58"/>
        <v>0</v>
      </c>
      <c r="AI86" s="217"/>
      <c r="AJ86" s="196"/>
      <c r="AK86" s="196"/>
      <c r="AL86" s="196"/>
      <c r="AM86" s="197"/>
      <c r="AN86" s="197"/>
      <c r="AO86" s="197"/>
      <c r="AP86" s="218"/>
    </row>
    <row r="87" spans="1:42" ht="60" customHeight="1" x14ac:dyDescent="0.4">
      <c r="A87" s="244" t="s">
        <v>505</v>
      </c>
      <c r="B87" s="330" t="s">
        <v>494</v>
      </c>
      <c r="C87" s="331"/>
      <c r="D87" s="331"/>
      <c r="E87" s="331"/>
      <c r="F87" s="331"/>
      <c r="G87" s="332"/>
      <c r="H87" s="461"/>
      <c r="I87" s="462"/>
      <c r="J87" s="461"/>
      <c r="K87" s="462"/>
      <c r="L87" s="461"/>
      <c r="M87" s="462"/>
      <c r="N87" s="276" t="s">
        <v>357</v>
      </c>
      <c r="O87" s="149"/>
      <c r="P87" s="89">
        <f>Q87+R87+Y87+Z87</f>
        <v>126</v>
      </c>
      <c r="Q87" s="28"/>
      <c r="R87" s="28">
        <f t="shared" ref="R87" si="59">SUM(AA87:AH87)</f>
        <v>126</v>
      </c>
      <c r="S87" s="28">
        <f>R87-T87-W87</f>
        <v>10</v>
      </c>
      <c r="T87" s="52">
        <v>116</v>
      </c>
      <c r="U87" s="52"/>
      <c r="V87" s="52">
        <v>116</v>
      </c>
      <c r="W87" s="52"/>
      <c r="X87" s="52"/>
      <c r="Y87" s="119"/>
      <c r="Z87" s="283"/>
      <c r="AA87" s="118"/>
      <c r="AB87" s="66"/>
      <c r="AC87" s="118"/>
      <c r="AD87" s="118"/>
      <c r="AE87" s="95"/>
      <c r="AF87" s="67">
        <v>42</v>
      </c>
      <c r="AG87" s="67">
        <v>84</v>
      </c>
      <c r="AH87" s="117"/>
      <c r="AI87" s="217"/>
      <c r="AJ87" s="196"/>
      <c r="AK87" s="196"/>
      <c r="AL87" s="196"/>
      <c r="AM87" s="197"/>
      <c r="AN87" s="197"/>
      <c r="AO87" s="197"/>
      <c r="AP87" s="218"/>
    </row>
    <row r="88" spans="1:42" ht="22.5" customHeight="1" x14ac:dyDescent="0.4">
      <c r="A88" s="244" t="s">
        <v>506</v>
      </c>
      <c r="B88" s="330" t="s">
        <v>67</v>
      </c>
      <c r="C88" s="331"/>
      <c r="D88" s="331"/>
      <c r="E88" s="331"/>
      <c r="F88" s="331"/>
      <c r="G88" s="332"/>
      <c r="H88" s="461"/>
      <c r="I88" s="462"/>
      <c r="J88" s="461"/>
      <c r="K88" s="462"/>
      <c r="L88" s="461"/>
      <c r="M88" s="462"/>
      <c r="N88" s="276" t="s">
        <v>357</v>
      </c>
      <c r="O88" s="149"/>
      <c r="P88" s="89">
        <f t="shared" ref="P88:P90" si="60">Q88+R88+Y88+Z88</f>
        <v>36</v>
      </c>
      <c r="Q88" s="28"/>
      <c r="R88" s="28">
        <f t="shared" ref="R88:R90" si="61">SUM(AA88:AH88)</f>
        <v>36</v>
      </c>
      <c r="S88" s="28">
        <f t="shared" ref="S88:S90" si="62">R88-T88-W88</f>
        <v>36</v>
      </c>
      <c r="T88" s="52"/>
      <c r="U88" s="52"/>
      <c r="V88" s="52"/>
      <c r="W88" s="52"/>
      <c r="X88" s="52"/>
      <c r="Y88" s="119"/>
      <c r="Z88" s="283"/>
      <c r="AA88" s="118"/>
      <c r="AB88" s="66"/>
      <c r="AC88" s="118"/>
      <c r="AD88" s="118"/>
      <c r="AE88" s="95"/>
      <c r="AF88" s="123"/>
      <c r="AG88" s="67">
        <v>36</v>
      </c>
      <c r="AH88" s="117"/>
      <c r="AI88" s="217"/>
      <c r="AJ88" s="196"/>
      <c r="AK88" s="196"/>
      <c r="AL88" s="196"/>
      <c r="AM88" s="197"/>
      <c r="AN88" s="197"/>
      <c r="AO88" s="197"/>
      <c r="AP88" s="218"/>
    </row>
    <row r="89" spans="1:42" ht="22.5" customHeight="1" x14ac:dyDescent="0.4">
      <c r="A89" s="244" t="s">
        <v>507</v>
      </c>
      <c r="B89" s="330" t="s">
        <v>2</v>
      </c>
      <c r="C89" s="331"/>
      <c r="D89" s="331"/>
      <c r="E89" s="331"/>
      <c r="F89" s="331"/>
      <c r="G89" s="332"/>
      <c r="H89" s="461"/>
      <c r="I89" s="462"/>
      <c r="J89" s="461"/>
      <c r="K89" s="462"/>
      <c r="L89" s="461"/>
      <c r="M89" s="462"/>
      <c r="N89" s="276" t="s">
        <v>357</v>
      </c>
      <c r="O89" s="149"/>
      <c r="P89" s="89">
        <f t="shared" si="60"/>
        <v>72</v>
      </c>
      <c r="Q89" s="28"/>
      <c r="R89" s="28">
        <f t="shared" si="61"/>
        <v>72</v>
      </c>
      <c r="S89" s="28">
        <f t="shared" si="62"/>
        <v>72</v>
      </c>
      <c r="T89" s="52"/>
      <c r="U89" s="52"/>
      <c r="V89" s="52"/>
      <c r="W89" s="52"/>
      <c r="X89" s="52"/>
      <c r="Y89" s="119"/>
      <c r="Z89" s="283"/>
      <c r="AA89" s="118"/>
      <c r="AB89" s="66"/>
      <c r="AC89" s="118"/>
      <c r="AD89" s="118"/>
      <c r="AE89" s="95"/>
      <c r="AF89" s="123"/>
      <c r="AG89" s="67">
        <f>36*2</f>
        <v>72</v>
      </c>
      <c r="AH89" s="117"/>
      <c r="AI89" s="217"/>
      <c r="AJ89" s="196"/>
      <c r="AK89" s="196"/>
      <c r="AL89" s="196"/>
      <c r="AM89" s="197"/>
      <c r="AN89" s="197"/>
      <c r="AO89" s="197"/>
      <c r="AP89" s="218"/>
    </row>
    <row r="90" spans="1:42" ht="22.5" customHeight="1" x14ac:dyDescent="0.4">
      <c r="A90" s="244"/>
      <c r="B90" s="330" t="s">
        <v>495</v>
      </c>
      <c r="C90" s="331"/>
      <c r="D90" s="331"/>
      <c r="E90" s="331"/>
      <c r="F90" s="331"/>
      <c r="G90" s="332"/>
      <c r="H90" s="461"/>
      <c r="I90" s="462"/>
      <c r="J90" s="461"/>
      <c r="K90" s="462"/>
      <c r="L90" s="461"/>
      <c r="M90" s="462"/>
      <c r="N90" s="276" t="s">
        <v>356</v>
      </c>
      <c r="O90" s="149"/>
      <c r="P90" s="89">
        <f t="shared" si="60"/>
        <v>12</v>
      </c>
      <c r="Q90" s="28"/>
      <c r="R90" s="28">
        <f t="shared" si="61"/>
        <v>0</v>
      </c>
      <c r="S90" s="28">
        <f t="shared" si="62"/>
        <v>0</v>
      </c>
      <c r="T90" s="52"/>
      <c r="U90" s="52"/>
      <c r="V90" s="52"/>
      <c r="W90" s="52"/>
      <c r="X90" s="52"/>
      <c r="Y90" s="119"/>
      <c r="Z90" s="283">
        <v>12</v>
      </c>
      <c r="AA90" s="118"/>
      <c r="AB90" s="66"/>
      <c r="AC90" s="118"/>
      <c r="AD90" s="118"/>
      <c r="AE90" s="95"/>
      <c r="AF90" s="123"/>
      <c r="AG90" s="67"/>
      <c r="AH90" s="117"/>
      <c r="AI90" s="217"/>
      <c r="AJ90" s="196"/>
      <c r="AK90" s="196"/>
      <c r="AL90" s="196"/>
      <c r="AM90" s="197"/>
      <c r="AN90" s="197"/>
      <c r="AO90" s="197"/>
      <c r="AP90" s="218"/>
    </row>
    <row r="91" spans="1:42" ht="22.5" customHeight="1" x14ac:dyDescent="0.4">
      <c r="A91" s="275" t="s">
        <v>511</v>
      </c>
      <c r="B91" s="333" t="s">
        <v>496</v>
      </c>
      <c r="C91" s="334"/>
      <c r="D91" s="334"/>
      <c r="E91" s="334"/>
      <c r="F91" s="334"/>
      <c r="G91" s="335"/>
      <c r="H91" s="464"/>
      <c r="I91" s="465"/>
      <c r="J91" s="464"/>
      <c r="K91" s="465"/>
      <c r="L91" s="464"/>
      <c r="M91" s="465"/>
      <c r="N91" s="280"/>
      <c r="O91" s="279"/>
      <c r="P91" s="91">
        <f>SUM(P92:P95)</f>
        <v>200</v>
      </c>
      <c r="Q91" s="91">
        <f t="shared" ref="Q91:AH91" si="63">SUM(Q92:Q95)</f>
        <v>0</v>
      </c>
      <c r="R91" s="91">
        <f t="shared" si="63"/>
        <v>188</v>
      </c>
      <c r="S91" s="91">
        <f t="shared" si="63"/>
        <v>128</v>
      </c>
      <c r="T91" s="91">
        <f t="shared" si="63"/>
        <v>60</v>
      </c>
      <c r="U91" s="91">
        <f t="shared" si="63"/>
        <v>0</v>
      </c>
      <c r="V91" s="91">
        <f t="shared" si="63"/>
        <v>168</v>
      </c>
      <c r="W91" s="91">
        <f t="shared" si="63"/>
        <v>0</v>
      </c>
      <c r="X91" s="91">
        <f t="shared" si="63"/>
        <v>0</v>
      </c>
      <c r="Y91" s="91">
        <f t="shared" si="63"/>
        <v>0</v>
      </c>
      <c r="Z91" s="91">
        <f t="shared" si="63"/>
        <v>12</v>
      </c>
      <c r="AA91" s="476">
        <f t="shared" si="63"/>
        <v>0</v>
      </c>
      <c r="AB91" s="91">
        <f t="shared" si="63"/>
        <v>0</v>
      </c>
      <c r="AC91" s="476">
        <f t="shared" si="63"/>
        <v>0</v>
      </c>
      <c r="AD91" s="476">
        <f t="shared" si="63"/>
        <v>188</v>
      </c>
      <c r="AE91" s="492">
        <f t="shared" si="63"/>
        <v>0</v>
      </c>
      <c r="AF91" s="508">
        <f t="shared" si="63"/>
        <v>0</v>
      </c>
      <c r="AG91" s="508">
        <f t="shared" si="63"/>
        <v>0</v>
      </c>
      <c r="AH91" s="483">
        <f t="shared" si="63"/>
        <v>0</v>
      </c>
      <c r="AI91" s="217"/>
      <c r="AJ91" s="196"/>
      <c r="AK91" s="196"/>
      <c r="AL91" s="196"/>
      <c r="AM91" s="197"/>
      <c r="AN91" s="197"/>
      <c r="AO91" s="197"/>
      <c r="AP91" s="218"/>
    </row>
    <row r="92" spans="1:42" ht="22.5" customHeight="1" x14ac:dyDescent="0.4">
      <c r="A92" s="244" t="s">
        <v>508</v>
      </c>
      <c r="B92" s="330" t="s">
        <v>497</v>
      </c>
      <c r="C92" s="331"/>
      <c r="D92" s="331"/>
      <c r="E92" s="331"/>
      <c r="F92" s="331"/>
      <c r="G92" s="332"/>
      <c r="H92" s="461"/>
      <c r="I92" s="462"/>
      <c r="J92" s="461"/>
      <c r="K92" s="462" t="s">
        <v>357</v>
      </c>
      <c r="L92" s="461"/>
      <c r="M92" s="462"/>
      <c r="N92" s="276"/>
      <c r="O92" s="149"/>
      <c r="P92" s="89">
        <f>Q92+R92+Y92+Z92</f>
        <v>80</v>
      </c>
      <c r="Q92" s="28"/>
      <c r="R92" s="28">
        <f t="shared" ref="R92" si="64">SUM(AA92:AH92)</f>
        <v>80</v>
      </c>
      <c r="S92" s="28">
        <f>R92-T92-W92</f>
        <v>20</v>
      </c>
      <c r="T92" s="52">
        <v>60</v>
      </c>
      <c r="U92" s="52"/>
      <c r="V92" s="52">
        <v>60</v>
      </c>
      <c r="W92" s="52"/>
      <c r="X92" s="52"/>
      <c r="Y92" s="119"/>
      <c r="Z92" s="283"/>
      <c r="AA92" s="118"/>
      <c r="AB92" s="66"/>
      <c r="AC92" s="118"/>
      <c r="AD92" s="118">
        <v>80</v>
      </c>
      <c r="AE92" s="95"/>
      <c r="AF92" s="123"/>
      <c r="AG92" s="67"/>
      <c r="AH92" s="117"/>
      <c r="AI92" s="217"/>
      <c r="AJ92" s="196"/>
      <c r="AK92" s="196"/>
      <c r="AL92" s="196"/>
      <c r="AM92" s="197"/>
      <c r="AN92" s="197"/>
      <c r="AO92" s="197"/>
      <c r="AP92" s="218"/>
    </row>
    <row r="93" spans="1:42" ht="22.5" customHeight="1" x14ac:dyDescent="0.4">
      <c r="A93" s="244" t="s">
        <v>509</v>
      </c>
      <c r="B93" s="330" t="s">
        <v>67</v>
      </c>
      <c r="C93" s="331"/>
      <c r="D93" s="331"/>
      <c r="E93" s="331"/>
      <c r="F93" s="331"/>
      <c r="G93" s="332"/>
      <c r="H93" s="461"/>
      <c r="I93" s="462"/>
      <c r="J93" s="461"/>
      <c r="K93" s="336" t="s">
        <v>357</v>
      </c>
      <c r="L93" s="461"/>
      <c r="M93" s="462"/>
      <c r="N93" s="276"/>
      <c r="O93" s="149"/>
      <c r="P93" s="89">
        <f t="shared" ref="P93:P95" si="65">Q93+R93+Y93+Z93</f>
        <v>72</v>
      </c>
      <c r="Q93" s="28"/>
      <c r="R93" s="28">
        <f t="shared" ref="R93:R95" si="66">SUM(AA93:AH93)</f>
        <v>72</v>
      </c>
      <c r="S93" s="28">
        <f t="shared" ref="S93:S95" si="67">R93-T93-W93</f>
        <v>72</v>
      </c>
      <c r="T93" s="52"/>
      <c r="U93" s="52"/>
      <c r="V93" s="52">
        <v>72</v>
      </c>
      <c r="W93" s="52"/>
      <c r="X93" s="52"/>
      <c r="Y93" s="119"/>
      <c r="Z93" s="283"/>
      <c r="AA93" s="118"/>
      <c r="AB93" s="66"/>
      <c r="AC93" s="118"/>
      <c r="AD93" s="118">
        <f>36*2</f>
        <v>72</v>
      </c>
      <c r="AE93" s="95"/>
      <c r="AF93" s="123"/>
      <c r="AG93" s="67"/>
      <c r="AH93" s="117"/>
      <c r="AI93" s="217"/>
      <c r="AJ93" s="196"/>
      <c r="AK93" s="196"/>
      <c r="AL93" s="196"/>
      <c r="AM93" s="197"/>
      <c r="AN93" s="197"/>
      <c r="AO93" s="197"/>
      <c r="AP93" s="218"/>
    </row>
    <row r="94" spans="1:42" ht="22.5" customHeight="1" x14ac:dyDescent="0.4">
      <c r="A94" s="244" t="s">
        <v>510</v>
      </c>
      <c r="B94" s="330" t="s">
        <v>2</v>
      </c>
      <c r="C94" s="331"/>
      <c r="D94" s="331"/>
      <c r="E94" s="331"/>
      <c r="F94" s="331"/>
      <c r="G94" s="332"/>
      <c r="H94" s="461"/>
      <c r="I94" s="462"/>
      <c r="J94" s="461"/>
      <c r="K94" s="337"/>
      <c r="L94" s="461"/>
      <c r="M94" s="462"/>
      <c r="N94" s="276"/>
      <c r="O94" s="149"/>
      <c r="P94" s="89">
        <f t="shared" si="65"/>
        <v>36</v>
      </c>
      <c r="Q94" s="28"/>
      <c r="R94" s="28">
        <f t="shared" si="66"/>
        <v>36</v>
      </c>
      <c r="S94" s="28">
        <f t="shared" si="67"/>
        <v>36</v>
      </c>
      <c r="T94" s="52"/>
      <c r="U94" s="52"/>
      <c r="V94" s="52">
        <v>36</v>
      </c>
      <c r="W94" s="52"/>
      <c r="X94" s="52"/>
      <c r="Y94" s="119"/>
      <c r="Z94" s="283"/>
      <c r="AA94" s="118"/>
      <c r="AB94" s="66"/>
      <c r="AC94" s="118"/>
      <c r="AD94" s="118">
        <v>36</v>
      </c>
      <c r="AE94" s="95"/>
      <c r="AF94" s="123"/>
      <c r="AG94" s="67"/>
      <c r="AH94" s="117"/>
      <c r="AI94" s="217"/>
      <c r="AJ94" s="196"/>
      <c r="AK94" s="196"/>
      <c r="AL94" s="196"/>
      <c r="AM94" s="197"/>
      <c r="AN94" s="197"/>
      <c r="AO94" s="197"/>
      <c r="AP94" s="218"/>
    </row>
    <row r="95" spans="1:42" ht="22.5" customHeight="1" thickBot="1" x14ac:dyDescent="0.45">
      <c r="A95" s="244"/>
      <c r="B95" s="330" t="s">
        <v>498</v>
      </c>
      <c r="C95" s="331"/>
      <c r="D95" s="331"/>
      <c r="E95" s="331"/>
      <c r="F95" s="331"/>
      <c r="G95" s="332"/>
      <c r="H95" s="461"/>
      <c r="I95" s="462"/>
      <c r="J95" s="461"/>
      <c r="K95" s="462" t="s">
        <v>356</v>
      </c>
      <c r="L95" s="461"/>
      <c r="M95" s="462"/>
      <c r="N95" s="276"/>
      <c r="O95" s="149"/>
      <c r="P95" s="89">
        <f t="shared" si="65"/>
        <v>12</v>
      </c>
      <c r="Q95" s="28"/>
      <c r="R95" s="28">
        <f t="shared" si="66"/>
        <v>0</v>
      </c>
      <c r="S95" s="28">
        <f t="shared" si="67"/>
        <v>0</v>
      </c>
      <c r="T95" s="52"/>
      <c r="U95" s="52"/>
      <c r="V95" s="52"/>
      <c r="W95" s="52"/>
      <c r="X95" s="52"/>
      <c r="Y95" s="119"/>
      <c r="Z95" s="283">
        <v>12</v>
      </c>
      <c r="AA95" s="515"/>
      <c r="AB95" s="66"/>
      <c r="AC95" s="118"/>
      <c r="AD95" s="118"/>
      <c r="AE95" s="95"/>
      <c r="AF95" s="123"/>
      <c r="AG95" s="67"/>
      <c r="AH95" s="117"/>
      <c r="AI95" s="217"/>
      <c r="AJ95" s="196"/>
      <c r="AK95" s="196"/>
      <c r="AL95" s="196"/>
      <c r="AM95" s="197"/>
      <c r="AN95" s="197"/>
      <c r="AO95" s="197"/>
      <c r="AP95" s="218"/>
    </row>
    <row r="96" spans="1:42" s="60" customFormat="1" ht="26.25" x14ac:dyDescent="0.4">
      <c r="A96" s="235"/>
      <c r="B96" s="419" t="s">
        <v>108</v>
      </c>
      <c r="C96" s="420"/>
      <c r="D96" s="420"/>
      <c r="E96" s="420"/>
      <c r="F96" s="420"/>
      <c r="G96" s="420"/>
      <c r="H96" s="150"/>
      <c r="I96" s="151"/>
      <c r="J96" s="150"/>
      <c r="K96" s="151"/>
      <c r="L96" s="150"/>
      <c r="M96" s="151"/>
      <c r="N96" s="150"/>
      <c r="O96" s="150"/>
      <c r="P96" s="287">
        <f>P13+P29+P36+P50</f>
        <v>5076</v>
      </c>
      <c r="Q96" s="287">
        <f t="shared" ref="Q96:Z96" si="68">Q13+Q29+Q36+Q50</f>
        <v>0</v>
      </c>
      <c r="R96" s="287">
        <f t="shared" si="68"/>
        <v>4824</v>
      </c>
      <c r="S96" s="287">
        <f t="shared" si="68"/>
        <v>2971</v>
      </c>
      <c r="T96" s="287">
        <f t="shared" si="68"/>
        <v>1842</v>
      </c>
      <c r="U96" s="287">
        <f t="shared" si="68"/>
        <v>40</v>
      </c>
      <c r="V96" s="287">
        <f t="shared" si="68"/>
        <v>682</v>
      </c>
      <c r="W96" s="287">
        <f t="shared" si="68"/>
        <v>1378</v>
      </c>
      <c r="X96" s="287">
        <f t="shared" si="68"/>
        <v>0</v>
      </c>
      <c r="Y96" s="287">
        <f t="shared" si="68"/>
        <v>76</v>
      </c>
      <c r="Z96" s="287">
        <f t="shared" si="68"/>
        <v>176</v>
      </c>
      <c r="AA96" s="477">
        <f>AA13+AA29+AA36+AA50</f>
        <v>612</v>
      </c>
      <c r="AB96" s="287">
        <f t="shared" ref="AB96:AH96" si="69">AB13+AB29+AB36+AB50</f>
        <v>792</v>
      </c>
      <c r="AC96" s="477">
        <f t="shared" si="69"/>
        <v>576</v>
      </c>
      <c r="AD96" s="477">
        <f t="shared" si="69"/>
        <v>828</v>
      </c>
      <c r="AE96" s="494">
        <f t="shared" si="69"/>
        <v>576</v>
      </c>
      <c r="AF96" s="512">
        <f t="shared" si="69"/>
        <v>864</v>
      </c>
      <c r="AG96" s="512">
        <f t="shared" si="69"/>
        <v>576</v>
      </c>
      <c r="AH96" s="484">
        <f t="shared" si="69"/>
        <v>0</v>
      </c>
      <c r="AI96" s="220">
        <f t="shared" ref="AI96:AP96" si="70">SUM(AI14:AI95)</f>
        <v>0</v>
      </c>
      <c r="AJ96" s="212">
        <f t="shared" si="70"/>
        <v>0</v>
      </c>
      <c r="AK96" s="212">
        <f t="shared" si="70"/>
        <v>0</v>
      </c>
      <c r="AL96" s="212">
        <f t="shared" si="70"/>
        <v>0</v>
      </c>
      <c r="AM96" s="212">
        <f t="shared" si="70"/>
        <v>0</v>
      </c>
      <c r="AN96" s="212">
        <f t="shared" si="70"/>
        <v>0</v>
      </c>
      <c r="AO96" s="212">
        <f t="shared" si="70"/>
        <v>0</v>
      </c>
      <c r="AP96" s="221">
        <f t="shared" si="70"/>
        <v>0</v>
      </c>
    </row>
    <row r="97" spans="1:42" s="60" customFormat="1" ht="27" thickBot="1" x14ac:dyDescent="0.45">
      <c r="A97" s="239"/>
      <c r="B97" s="102" t="s">
        <v>102</v>
      </c>
      <c r="C97" s="71"/>
      <c r="D97" s="71"/>
      <c r="E97" s="71"/>
      <c r="F97" s="71"/>
      <c r="G97" s="71"/>
      <c r="H97" s="150"/>
      <c r="I97" s="151"/>
      <c r="J97" s="150"/>
      <c r="K97" s="151"/>
      <c r="L97" s="150"/>
      <c r="M97" s="151"/>
      <c r="N97" s="150"/>
      <c r="O97" s="160"/>
      <c r="P97" s="69">
        <v>900</v>
      </c>
      <c r="Q97" s="93"/>
      <c r="R97" s="94"/>
      <c r="S97" s="70"/>
      <c r="T97" s="94"/>
      <c r="U97" s="103"/>
      <c r="V97" s="94"/>
      <c r="W97" s="94"/>
      <c r="X97" s="82">
        <v>900</v>
      </c>
      <c r="Y97" s="82"/>
      <c r="Z97" s="104"/>
      <c r="AA97" s="68"/>
      <c r="AB97" s="187"/>
      <c r="AC97" s="68"/>
      <c r="AD97" s="63">
        <f>72+36</f>
        <v>108</v>
      </c>
      <c r="AE97" s="170"/>
      <c r="AF97" s="168">
        <f>13*36</f>
        <v>468</v>
      </c>
      <c r="AG97" s="168">
        <v>468</v>
      </c>
      <c r="AH97" s="497"/>
      <c r="AI97" s="217"/>
      <c r="AJ97" s="196"/>
      <c r="AK97" s="196"/>
      <c r="AL97" s="196"/>
      <c r="AM97" s="211"/>
      <c r="AN97" s="211"/>
      <c r="AO97" s="211"/>
      <c r="AP97" s="222"/>
    </row>
    <row r="98" spans="1:42" s="60" customFormat="1" ht="27" thickBot="1" x14ac:dyDescent="0.45">
      <c r="A98" s="237" t="s">
        <v>98</v>
      </c>
      <c r="B98" s="410" t="s">
        <v>107</v>
      </c>
      <c r="C98" s="411" t="s">
        <v>107</v>
      </c>
      <c r="D98" s="411" t="s">
        <v>107</v>
      </c>
      <c r="E98" s="411" t="s">
        <v>107</v>
      </c>
      <c r="F98" s="411" t="s">
        <v>107</v>
      </c>
      <c r="G98" s="411" t="s">
        <v>107</v>
      </c>
      <c r="H98" s="162"/>
      <c r="I98" s="163"/>
      <c r="J98" s="162"/>
      <c r="K98" s="163"/>
      <c r="L98" s="162"/>
      <c r="M98" s="163"/>
      <c r="N98" s="162"/>
      <c r="O98" s="164"/>
      <c r="P98" s="64">
        <v>216</v>
      </c>
      <c r="Q98" s="96"/>
      <c r="R98" s="96"/>
      <c r="S98" s="96"/>
      <c r="T98" s="96"/>
      <c r="U98" s="96"/>
      <c r="V98" s="96"/>
      <c r="W98" s="96"/>
      <c r="X98" s="96"/>
      <c r="Y98" s="96"/>
      <c r="Z98" s="64">
        <v>216</v>
      </c>
      <c r="AA98" s="183"/>
      <c r="AB98" s="165"/>
      <c r="AC98" s="65"/>
      <c r="AD98" s="167"/>
      <c r="AE98" s="185"/>
      <c r="AF98" s="166"/>
      <c r="AG98" s="166"/>
      <c r="AH98" s="498" t="s">
        <v>359</v>
      </c>
      <c r="AI98" s="217"/>
      <c r="AJ98" s="196"/>
      <c r="AK98" s="196"/>
      <c r="AL98" s="196"/>
      <c r="AM98" s="211"/>
      <c r="AN98" s="211"/>
      <c r="AO98" s="211"/>
      <c r="AP98" s="222"/>
    </row>
    <row r="99" spans="1:42" s="60" customFormat="1" ht="27" thickBot="1" x14ac:dyDescent="0.45">
      <c r="A99" s="172"/>
      <c r="B99" s="173" t="s">
        <v>383</v>
      </c>
      <c r="C99" s="174"/>
      <c r="D99" s="174"/>
      <c r="E99" s="174"/>
      <c r="F99" s="174"/>
      <c r="G99" s="174"/>
      <c r="H99" s="179"/>
      <c r="I99" s="180"/>
      <c r="J99" s="179"/>
      <c r="K99" s="180"/>
      <c r="L99" s="179"/>
      <c r="M99" s="180"/>
      <c r="N99" s="179"/>
      <c r="O99" s="180"/>
      <c r="P99" s="175"/>
      <c r="Q99" s="176"/>
      <c r="R99" s="176"/>
      <c r="S99" s="176"/>
      <c r="T99" s="176"/>
      <c r="U99" s="176"/>
      <c r="V99" s="176"/>
      <c r="W99" s="176"/>
      <c r="X99" s="176"/>
      <c r="Y99" s="176"/>
      <c r="Z99" s="175"/>
      <c r="AA99" s="177"/>
      <c r="AB99" s="184"/>
      <c r="AC99" s="178"/>
      <c r="AD99" s="186"/>
      <c r="AE99" s="165"/>
      <c r="AF99" s="175"/>
      <c r="AG99" s="175"/>
      <c r="AH99" s="178"/>
      <c r="AI99" s="217"/>
      <c r="AJ99" s="196"/>
      <c r="AK99" s="196"/>
      <c r="AL99" s="196"/>
      <c r="AM99" s="211"/>
      <c r="AN99" s="211"/>
      <c r="AO99" s="211"/>
      <c r="AP99" s="222"/>
    </row>
    <row r="100" spans="1:42" s="60" customFormat="1" ht="27" thickBot="1" x14ac:dyDescent="0.45">
      <c r="A100" s="172"/>
      <c r="B100" s="173" t="s">
        <v>396</v>
      </c>
      <c r="C100" s="174"/>
      <c r="D100" s="174"/>
      <c r="E100" s="174"/>
      <c r="F100" s="174"/>
      <c r="G100" s="174"/>
      <c r="H100" s="179"/>
      <c r="I100" s="180"/>
      <c r="J100" s="179"/>
      <c r="K100" s="180"/>
      <c r="L100" s="179"/>
      <c r="M100" s="180"/>
      <c r="N100" s="179"/>
      <c r="O100" s="180"/>
      <c r="P100" s="175"/>
      <c r="Q100" s="176"/>
      <c r="R100" s="176"/>
      <c r="S100" s="176"/>
      <c r="T100" s="176"/>
      <c r="U100" s="176"/>
      <c r="V100" s="176"/>
      <c r="W100" s="176"/>
      <c r="X100" s="176"/>
      <c r="Y100" s="176"/>
      <c r="Z100" s="175"/>
      <c r="AA100" s="177"/>
      <c r="AB100" s="184"/>
      <c r="AC100" s="178"/>
      <c r="AD100" s="186"/>
      <c r="AE100" s="169"/>
      <c r="AF100" s="175"/>
      <c r="AG100" s="175"/>
      <c r="AH100" s="178"/>
      <c r="AI100" s="217"/>
      <c r="AJ100" s="196"/>
      <c r="AK100" s="196"/>
      <c r="AL100" s="196"/>
      <c r="AM100" s="211"/>
      <c r="AN100" s="211"/>
      <c r="AO100" s="211"/>
      <c r="AP100" s="222"/>
    </row>
    <row r="101" spans="1:42" s="60" customFormat="1" ht="27" thickBot="1" x14ac:dyDescent="0.45">
      <c r="A101" s="238"/>
      <c r="B101" s="415" t="s">
        <v>108</v>
      </c>
      <c r="C101" s="416"/>
      <c r="D101" s="416"/>
      <c r="E101" s="416"/>
      <c r="F101" s="416"/>
      <c r="G101" s="416"/>
      <c r="H101" s="181"/>
      <c r="I101" s="182"/>
      <c r="J101" s="181"/>
      <c r="K101" s="182"/>
      <c r="L101" s="181"/>
      <c r="M101" s="182"/>
      <c r="N101" s="181"/>
      <c r="O101" s="182"/>
      <c r="P101" s="288">
        <f t="shared" ref="P101:AG101" si="71">P96+P98</f>
        <v>5292</v>
      </c>
      <c r="Q101" s="288">
        <f t="shared" si="71"/>
        <v>0</v>
      </c>
      <c r="R101" s="288">
        <f t="shared" si="71"/>
        <v>4824</v>
      </c>
      <c r="S101" s="288">
        <f t="shared" si="71"/>
        <v>2971</v>
      </c>
      <c r="T101" s="288">
        <f t="shared" si="71"/>
        <v>1842</v>
      </c>
      <c r="U101" s="288">
        <f t="shared" si="71"/>
        <v>40</v>
      </c>
      <c r="V101" s="288">
        <f t="shared" si="71"/>
        <v>682</v>
      </c>
      <c r="W101" s="288">
        <f t="shared" si="71"/>
        <v>1378</v>
      </c>
      <c r="X101" s="288">
        <f t="shared" si="71"/>
        <v>0</v>
      </c>
      <c r="Y101" s="288">
        <f t="shared" si="71"/>
        <v>76</v>
      </c>
      <c r="Z101" s="288">
        <f t="shared" si="71"/>
        <v>392</v>
      </c>
      <c r="AA101" s="478">
        <f t="shared" si="71"/>
        <v>612</v>
      </c>
      <c r="AB101" s="288">
        <f t="shared" si="71"/>
        <v>792</v>
      </c>
      <c r="AC101" s="478">
        <f t="shared" si="71"/>
        <v>576</v>
      </c>
      <c r="AD101" s="478">
        <f t="shared" si="71"/>
        <v>828</v>
      </c>
      <c r="AE101" s="495">
        <f t="shared" si="71"/>
        <v>576</v>
      </c>
      <c r="AF101" s="513">
        <f t="shared" si="71"/>
        <v>864</v>
      </c>
      <c r="AG101" s="513">
        <f t="shared" si="71"/>
        <v>576</v>
      </c>
      <c r="AH101" s="499">
        <f>216</f>
        <v>216</v>
      </c>
      <c r="AI101" s="217"/>
      <c r="AJ101" s="196"/>
      <c r="AK101" s="196"/>
      <c r="AL101" s="196"/>
      <c r="AM101" s="211"/>
      <c r="AN101" s="211"/>
      <c r="AO101" s="211"/>
      <c r="AP101" s="222"/>
    </row>
    <row r="102" spans="1:42" ht="18.75" customHeight="1" thickBot="1" x14ac:dyDescent="0.45">
      <c r="A102" s="412" t="s">
        <v>360</v>
      </c>
      <c r="B102" s="413"/>
      <c r="C102" s="413"/>
      <c r="D102" s="413"/>
      <c r="E102" s="413"/>
      <c r="F102" s="413"/>
      <c r="G102" s="413"/>
      <c r="H102" s="413"/>
      <c r="I102" s="413"/>
      <c r="J102" s="413"/>
      <c r="K102" s="413"/>
      <c r="L102" s="413"/>
      <c r="M102" s="413"/>
      <c r="N102" s="413"/>
      <c r="O102" s="413"/>
      <c r="P102" s="413"/>
      <c r="Q102" s="414"/>
      <c r="R102" s="417" t="s">
        <v>99</v>
      </c>
      <c r="S102" s="36"/>
      <c r="T102" s="382" t="s">
        <v>384</v>
      </c>
      <c r="U102" s="383"/>
      <c r="V102" s="383"/>
      <c r="W102" s="383"/>
      <c r="X102" s="383"/>
      <c r="Y102" s="383"/>
      <c r="Z102" s="384"/>
      <c r="AA102" s="469">
        <v>612</v>
      </c>
      <c r="AB102" s="468">
        <v>792</v>
      </c>
      <c r="AC102" s="469">
        <v>576</v>
      </c>
      <c r="AD102" s="469">
        <v>720</v>
      </c>
      <c r="AE102" s="468">
        <v>576</v>
      </c>
      <c r="AF102" s="485">
        <v>396</v>
      </c>
      <c r="AG102" s="485">
        <f>7*36</f>
        <v>252</v>
      </c>
      <c r="AH102" s="500"/>
      <c r="AI102" s="217"/>
      <c r="AJ102" s="196"/>
      <c r="AK102" s="196"/>
      <c r="AL102" s="196"/>
      <c r="AM102" s="197"/>
      <c r="AN102" s="197"/>
      <c r="AO102" s="197"/>
      <c r="AP102" s="218"/>
    </row>
    <row r="103" spans="1:42" ht="11.25" customHeight="1" thickBot="1" x14ac:dyDescent="0.45">
      <c r="A103" s="122"/>
      <c r="B103" s="121"/>
      <c r="C103" s="121"/>
      <c r="D103" s="121"/>
      <c r="E103" s="121"/>
      <c r="F103" s="121"/>
      <c r="G103" s="121"/>
      <c r="H103" s="121"/>
      <c r="I103" s="121"/>
      <c r="J103" s="121"/>
      <c r="K103" s="121"/>
      <c r="L103" s="121"/>
      <c r="M103" s="121"/>
      <c r="N103" s="121"/>
      <c r="O103" s="121"/>
      <c r="P103" s="121"/>
      <c r="Q103" s="121"/>
      <c r="R103" s="417"/>
      <c r="S103" s="36"/>
      <c r="T103" s="385"/>
      <c r="U103" s="386"/>
      <c r="V103" s="386"/>
      <c r="W103" s="386"/>
      <c r="X103" s="386"/>
      <c r="Y103" s="386"/>
      <c r="Z103" s="387"/>
      <c r="AA103" s="469"/>
      <c r="AB103" s="468"/>
      <c r="AC103" s="469"/>
      <c r="AD103" s="469"/>
      <c r="AE103" s="468"/>
      <c r="AF103" s="486"/>
      <c r="AG103" s="486"/>
      <c r="AH103" s="501"/>
      <c r="AI103" s="217"/>
      <c r="AJ103" s="196"/>
      <c r="AK103" s="196"/>
      <c r="AL103" s="196"/>
      <c r="AM103" s="197"/>
      <c r="AN103" s="197"/>
      <c r="AO103" s="197"/>
      <c r="AP103" s="218"/>
    </row>
    <row r="104" spans="1:42" ht="27" thickBot="1" x14ac:dyDescent="0.45">
      <c r="A104" s="390" t="s">
        <v>70</v>
      </c>
      <c r="B104" s="391"/>
      <c r="C104" s="391"/>
      <c r="D104" s="391"/>
      <c r="E104" s="391"/>
      <c r="F104" s="391"/>
      <c r="G104" s="391"/>
      <c r="H104" s="391"/>
      <c r="I104" s="391"/>
      <c r="J104" s="391"/>
      <c r="K104" s="391"/>
      <c r="L104" s="391"/>
      <c r="M104" s="391"/>
      <c r="N104" s="391"/>
      <c r="O104" s="391"/>
      <c r="P104" s="391"/>
      <c r="Q104" s="391"/>
      <c r="R104" s="417"/>
      <c r="S104" s="36"/>
      <c r="T104" s="382" t="s">
        <v>385</v>
      </c>
      <c r="U104" s="383"/>
      <c r="V104" s="383"/>
      <c r="W104" s="383"/>
      <c r="X104" s="383"/>
      <c r="Y104" s="383"/>
      <c r="Z104" s="384"/>
      <c r="AA104" s="469"/>
      <c r="AB104" s="468"/>
      <c r="AC104" s="469"/>
      <c r="AD104" s="479" t="s">
        <v>371</v>
      </c>
      <c r="AE104" s="468"/>
      <c r="AF104" s="487" t="s">
        <v>521</v>
      </c>
      <c r="AG104" s="487" t="s">
        <v>521</v>
      </c>
      <c r="AH104" s="501"/>
      <c r="AI104" s="217"/>
      <c r="AJ104" s="196"/>
      <c r="AK104" s="196"/>
      <c r="AL104" s="196"/>
      <c r="AM104" s="197"/>
      <c r="AN104" s="197"/>
      <c r="AO104" s="197"/>
      <c r="AP104" s="218"/>
    </row>
    <row r="105" spans="1:42" ht="27" thickBot="1" x14ac:dyDescent="0.45">
      <c r="A105" s="390" t="s">
        <v>349</v>
      </c>
      <c r="B105" s="391"/>
      <c r="C105" s="391"/>
      <c r="D105" s="391"/>
      <c r="E105" s="391"/>
      <c r="F105" s="391"/>
      <c r="G105" s="391"/>
      <c r="H105" s="391"/>
      <c r="I105" s="391"/>
      <c r="J105" s="391"/>
      <c r="K105" s="391"/>
      <c r="L105" s="391"/>
      <c r="M105" s="391"/>
      <c r="N105" s="391"/>
      <c r="O105" s="391"/>
      <c r="P105" s="391"/>
      <c r="Q105" s="391"/>
      <c r="R105" s="417"/>
      <c r="S105" s="36"/>
      <c r="T105" s="385"/>
      <c r="U105" s="386"/>
      <c r="V105" s="386"/>
      <c r="W105" s="386"/>
      <c r="X105" s="386"/>
      <c r="Y105" s="386"/>
      <c r="Z105" s="387"/>
      <c r="AA105" s="469"/>
      <c r="AB105" s="468"/>
      <c r="AC105" s="469"/>
      <c r="AD105" s="472">
        <v>72</v>
      </c>
      <c r="AE105" s="468"/>
      <c r="AF105" s="488">
        <f>36*3</f>
        <v>108</v>
      </c>
      <c r="AG105" s="488">
        <f>3*36</f>
        <v>108</v>
      </c>
      <c r="AH105" s="502"/>
      <c r="AI105" s="217"/>
      <c r="AJ105" s="196"/>
      <c r="AK105" s="196"/>
      <c r="AL105" s="196"/>
      <c r="AM105" s="197"/>
      <c r="AN105" s="197"/>
      <c r="AO105" s="197"/>
      <c r="AP105" s="218"/>
    </row>
    <row r="106" spans="1:42" ht="27" thickBot="1" x14ac:dyDescent="0.45">
      <c r="A106" s="388" t="s">
        <v>100</v>
      </c>
      <c r="B106" s="389"/>
      <c r="C106" s="389"/>
      <c r="D106" s="389"/>
      <c r="E106" s="389"/>
      <c r="F106" s="389"/>
      <c r="G106" s="389"/>
      <c r="H106" s="389"/>
      <c r="I106" s="389"/>
      <c r="J106" s="389"/>
      <c r="K106" s="389"/>
      <c r="L106" s="389"/>
      <c r="M106" s="389"/>
      <c r="N106" s="389"/>
      <c r="O106" s="389"/>
      <c r="P106" s="389"/>
      <c r="Q106" s="389"/>
      <c r="R106" s="417"/>
      <c r="S106" s="36"/>
      <c r="T106" s="401" t="s">
        <v>386</v>
      </c>
      <c r="U106" s="402"/>
      <c r="V106" s="402"/>
      <c r="W106" s="402"/>
      <c r="X106" s="402"/>
      <c r="Y106" s="402"/>
      <c r="Z106" s="403"/>
      <c r="AA106" s="469"/>
      <c r="AB106" s="468"/>
      <c r="AC106" s="469"/>
      <c r="AD106" s="479" t="s">
        <v>518</v>
      </c>
      <c r="AE106" s="468"/>
      <c r="AF106" s="487" t="s">
        <v>522</v>
      </c>
      <c r="AG106" s="487" t="s">
        <v>370</v>
      </c>
      <c r="AH106" s="501"/>
      <c r="AI106" s="217"/>
      <c r="AJ106" s="196"/>
      <c r="AK106" s="196"/>
      <c r="AL106" s="196"/>
      <c r="AM106" s="197"/>
      <c r="AN106" s="197"/>
      <c r="AO106" s="197"/>
      <c r="AP106" s="218"/>
    </row>
    <row r="107" spans="1:42" ht="27" thickBot="1" x14ac:dyDescent="0.45">
      <c r="A107" s="388" t="s">
        <v>109</v>
      </c>
      <c r="B107" s="389"/>
      <c r="C107" s="389"/>
      <c r="D107" s="389"/>
      <c r="E107" s="389"/>
      <c r="F107" s="389"/>
      <c r="G107" s="389"/>
      <c r="H107" s="389"/>
      <c r="I107" s="389"/>
      <c r="J107" s="389"/>
      <c r="K107" s="389"/>
      <c r="L107" s="389"/>
      <c r="M107" s="389"/>
      <c r="N107" s="389"/>
      <c r="O107" s="389"/>
      <c r="P107" s="389"/>
      <c r="Q107" s="389"/>
      <c r="R107" s="417"/>
      <c r="S107" s="36"/>
      <c r="T107" s="404"/>
      <c r="U107" s="405"/>
      <c r="V107" s="405"/>
      <c r="W107" s="405"/>
      <c r="X107" s="405"/>
      <c r="Y107" s="405"/>
      <c r="Z107" s="406"/>
      <c r="AA107" s="469"/>
      <c r="AB107" s="468"/>
      <c r="AC107" s="469"/>
      <c r="AD107" s="472">
        <v>36</v>
      </c>
      <c r="AE107" s="468"/>
      <c r="AF107" s="488">
        <f>10*36</f>
        <v>360</v>
      </c>
      <c r="AG107" s="488">
        <f>6*36</f>
        <v>216</v>
      </c>
      <c r="AH107" s="502"/>
      <c r="AI107" s="217"/>
      <c r="AJ107" s="196"/>
      <c r="AK107" s="196"/>
      <c r="AL107" s="196"/>
      <c r="AM107" s="197"/>
      <c r="AN107" s="197"/>
      <c r="AO107" s="197"/>
      <c r="AP107" s="218"/>
    </row>
    <row r="108" spans="1:42" ht="27" thickBot="1" x14ac:dyDescent="0.45">
      <c r="A108" s="418" t="s">
        <v>110</v>
      </c>
      <c r="B108" s="323"/>
      <c r="C108" s="323"/>
      <c r="D108" s="323"/>
      <c r="E108" s="323"/>
      <c r="F108" s="323"/>
      <c r="G108" s="323"/>
      <c r="H108" s="323"/>
      <c r="I108" s="323"/>
      <c r="J108" s="323"/>
      <c r="K108" s="323"/>
      <c r="L108" s="323"/>
      <c r="M108" s="323"/>
      <c r="N108" s="323"/>
      <c r="O108" s="323"/>
      <c r="P108" s="323"/>
      <c r="Q108" s="323"/>
      <c r="R108" s="417"/>
      <c r="S108" s="36"/>
      <c r="T108" s="392" t="s">
        <v>340</v>
      </c>
      <c r="U108" s="393"/>
      <c r="V108" s="393"/>
      <c r="W108" s="393"/>
      <c r="X108" s="393"/>
      <c r="Y108" s="393"/>
      <c r="Z108" s="394"/>
      <c r="AA108" s="473"/>
      <c r="AB108" s="471">
        <v>44</v>
      </c>
      <c r="AC108" s="473">
        <f>4*3</f>
        <v>12</v>
      </c>
      <c r="AD108" s="473">
        <f>4*2</f>
        <v>8</v>
      </c>
      <c r="AE108" s="470">
        <f>4*3</f>
        <v>12</v>
      </c>
      <c r="AF108" s="488"/>
      <c r="AG108" s="488"/>
      <c r="AH108" s="503"/>
      <c r="AI108" s="217"/>
      <c r="AJ108" s="196"/>
      <c r="AK108" s="196"/>
      <c r="AL108" s="196"/>
      <c r="AM108" s="197"/>
      <c r="AN108" s="197"/>
      <c r="AO108" s="197"/>
      <c r="AP108" s="218"/>
    </row>
    <row r="109" spans="1:42" ht="27" thickBot="1" x14ac:dyDescent="0.45">
      <c r="A109" s="418" t="s">
        <v>393</v>
      </c>
      <c r="B109" s="323"/>
      <c r="C109" s="323"/>
      <c r="D109" s="323"/>
      <c r="E109" s="323"/>
      <c r="F109" s="323"/>
      <c r="G109" s="323"/>
      <c r="H109" s="323"/>
      <c r="I109" s="323"/>
      <c r="J109" s="323"/>
      <c r="K109" s="323"/>
      <c r="L109" s="323"/>
      <c r="M109" s="323"/>
      <c r="N109" s="323"/>
      <c r="O109" s="323"/>
      <c r="P109" s="323"/>
      <c r="Q109" s="323"/>
      <c r="R109" s="417"/>
      <c r="S109" s="36"/>
      <c r="T109" s="392" t="s">
        <v>387</v>
      </c>
      <c r="U109" s="393"/>
      <c r="V109" s="393"/>
      <c r="W109" s="393"/>
      <c r="X109" s="393"/>
      <c r="Y109" s="393"/>
      <c r="Z109" s="394"/>
      <c r="AA109" s="473"/>
      <c r="AB109" s="471">
        <v>28</v>
      </c>
      <c r="AC109" s="473">
        <f>8*3</f>
        <v>24</v>
      </c>
      <c r="AD109" s="473">
        <f>8*2+12</f>
        <v>28</v>
      </c>
      <c r="AE109" s="470">
        <f>8*3</f>
        <v>24</v>
      </c>
      <c r="AF109" s="489">
        <f>3*12</f>
        <v>36</v>
      </c>
      <c r="AG109" s="489">
        <f>12*3</f>
        <v>36</v>
      </c>
      <c r="AH109" s="504"/>
      <c r="AI109" s="217"/>
      <c r="AJ109" s="196"/>
      <c r="AK109" s="196"/>
      <c r="AL109" s="196"/>
      <c r="AM109" s="197"/>
      <c r="AN109" s="197"/>
      <c r="AO109" s="197"/>
      <c r="AP109" s="218"/>
    </row>
    <row r="110" spans="1:42" ht="27" thickBot="1" x14ac:dyDescent="0.45">
      <c r="A110" s="4" t="s">
        <v>394</v>
      </c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17"/>
      <c r="S110" s="36"/>
      <c r="T110" s="392" t="s">
        <v>388</v>
      </c>
      <c r="U110" s="393"/>
      <c r="V110" s="393"/>
      <c r="W110" s="393"/>
      <c r="X110" s="393"/>
      <c r="Y110" s="393"/>
      <c r="Z110" s="394"/>
      <c r="AA110" s="473"/>
      <c r="AB110" s="470"/>
      <c r="AC110" s="473"/>
      <c r="AD110" s="473"/>
      <c r="AE110" s="470"/>
      <c r="AF110" s="489"/>
      <c r="AG110" s="489"/>
      <c r="AH110" s="504"/>
      <c r="AI110" s="217"/>
      <c r="AJ110" s="196"/>
      <c r="AK110" s="196"/>
      <c r="AL110" s="196"/>
      <c r="AM110" s="197"/>
      <c r="AN110" s="197"/>
      <c r="AO110" s="197"/>
      <c r="AP110" s="218"/>
    </row>
    <row r="111" spans="1:42" ht="27" thickBot="1" x14ac:dyDescent="0.45">
      <c r="A111" s="4" t="s">
        <v>395</v>
      </c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17"/>
      <c r="S111" s="36"/>
      <c r="T111" s="407" t="s">
        <v>389</v>
      </c>
      <c r="U111" s="408"/>
      <c r="V111" s="408"/>
      <c r="W111" s="408"/>
      <c r="X111" s="408"/>
      <c r="Y111" s="408"/>
      <c r="Z111" s="409"/>
      <c r="AA111" s="473">
        <f>SUM(AA102:AA110)</f>
        <v>612</v>
      </c>
      <c r="AB111" s="470">
        <f t="shared" ref="AB111:AH111" si="72">SUM(AB102:AB110)</f>
        <v>864</v>
      </c>
      <c r="AC111" s="473">
        <f t="shared" si="72"/>
        <v>612</v>
      </c>
      <c r="AD111" s="473">
        <f t="shared" si="72"/>
        <v>864</v>
      </c>
      <c r="AE111" s="470">
        <f t="shared" si="72"/>
        <v>612</v>
      </c>
      <c r="AF111" s="489">
        <f t="shared" si="72"/>
        <v>900</v>
      </c>
      <c r="AG111" s="489">
        <f t="shared" si="72"/>
        <v>612</v>
      </c>
      <c r="AH111" s="489">
        <v>216</v>
      </c>
      <c r="AI111" s="217"/>
      <c r="AJ111" s="196"/>
      <c r="AK111" s="196"/>
      <c r="AL111" s="196"/>
      <c r="AM111" s="197"/>
      <c r="AN111" s="197"/>
      <c r="AO111" s="197"/>
      <c r="AP111" s="218"/>
    </row>
    <row r="112" spans="1:42" ht="39.75" customHeight="1" thickBot="1" x14ac:dyDescent="0.45">
      <c r="A112" s="323"/>
      <c r="B112" s="323"/>
      <c r="C112" s="323"/>
      <c r="D112" s="323"/>
      <c r="E112" s="323"/>
      <c r="F112" s="323"/>
      <c r="G112" s="323"/>
      <c r="H112" s="323"/>
      <c r="I112" s="323"/>
      <c r="J112" s="323"/>
      <c r="K112" s="323"/>
      <c r="L112" s="323"/>
      <c r="M112" s="323"/>
      <c r="N112" s="323"/>
      <c r="O112" s="323"/>
      <c r="P112" s="323"/>
      <c r="Q112" s="323"/>
      <c r="R112" s="417"/>
      <c r="S112" s="36"/>
      <c r="T112" s="392" t="s">
        <v>390</v>
      </c>
      <c r="U112" s="393"/>
      <c r="V112" s="393"/>
      <c r="W112" s="393"/>
      <c r="X112" s="393"/>
      <c r="Y112" s="393"/>
      <c r="Z112" s="394"/>
      <c r="AA112" s="473"/>
      <c r="AB112" s="470">
        <v>4</v>
      </c>
      <c r="AC112" s="473">
        <v>3</v>
      </c>
      <c r="AD112" s="480" t="s">
        <v>397</v>
      </c>
      <c r="AE112" s="470">
        <v>3</v>
      </c>
      <c r="AF112" s="489" t="s">
        <v>524</v>
      </c>
      <c r="AG112" s="489" t="s">
        <v>524</v>
      </c>
      <c r="AH112" s="504"/>
      <c r="AI112" s="217"/>
      <c r="AJ112" s="196"/>
      <c r="AK112" s="196"/>
      <c r="AL112" s="196"/>
      <c r="AM112" s="197"/>
      <c r="AN112" s="197"/>
      <c r="AO112" s="197"/>
      <c r="AP112" s="218"/>
    </row>
    <row r="113" spans="1:50" ht="27" thickBot="1" x14ac:dyDescent="0.45">
      <c r="A113" s="297"/>
      <c r="B113" s="297"/>
      <c r="C113" s="297"/>
      <c r="D113" s="297"/>
      <c r="E113" s="297"/>
      <c r="F113" s="297"/>
      <c r="G113" s="297"/>
      <c r="H113" s="297"/>
      <c r="I113" s="297"/>
      <c r="J113" s="297"/>
      <c r="K113" s="297"/>
      <c r="L113" s="297"/>
      <c r="M113" s="297"/>
      <c r="N113" s="297"/>
      <c r="O113" s="297"/>
      <c r="P113" s="297"/>
      <c r="Q113" s="297"/>
      <c r="R113" s="417"/>
      <c r="S113" s="36"/>
      <c r="T113" s="395" t="s">
        <v>391</v>
      </c>
      <c r="U113" s="396"/>
      <c r="V113" s="396"/>
      <c r="W113" s="396"/>
      <c r="X113" s="396"/>
      <c r="Y113" s="396"/>
      <c r="Z113" s="397"/>
      <c r="AA113" s="481">
        <v>1</v>
      </c>
      <c r="AB113" s="474">
        <v>8</v>
      </c>
      <c r="AC113" s="481">
        <v>3</v>
      </c>
      <c r="AD113" s="481" t="s">
        <v>530</v>
      </c>
      <c r="AE113" s="474">
        <v>1</v>
      </c>
      <c r="AF113" s="490" t="s">
        <v>531</v>
      </c>
      <c r="AG113" s="490" t="s">
        <v>528</v>
      </c>
      <c r="AH113" s="500"/>
      <c r="AI113" s="217"/>
      <c r="AJ113" s="196"/>
      <c r="AK113" s="196"/>
      <c r="AL113" s="196"/>
      <c r="AM113" s="197"/>
      <c r="AN113" s="197"/>
      <c r="AO113" s="197"/>
      <c r="AP113" s="218"/>
    </row>
    <row r="114" spans="1:50" ht="27" thickBot="1" x14ac:dyDescent="0.45">
      <c r="A114" s="298"/>
      <c r="B114" s="298"/>
      <c r="C114" s="298"/>
      <c r="D114" s="298"/>
      <c r="E114" s="298"/>
      <c r="F114" s="298"/>
      <c r="G114" s="298"/>
      <c r="H114" s="298"/>
      <c r="I114" s="298"/>
      <c r="J114" s="298"/>
      <c r="K114" s="298"/>
      <c r="L114" s="298"/>
      <c r="M114" s="298"/>
      <c r="N114" s="298"/>
      <c r="O114" s="298"/>
      <c r="P114" s="298"/>
      <c r="Q114" s="298"/>
      <c r="R114" s="417"/>
      <c r="S114" s="36"/>
      <c r="T114" s="398"/>
      <c r="U114" s="399"/>
      <c r="V114" s="399"/>
      <c r="W114" s="399"/>
      <c r="X114" s="399"/>
      <c r="Y114" s="399"/>
      <c r="Z114" s="400"/>
      <c r="AA114" s="481"/>
      <c r="AB114" s="474"/>
      <c r="AC114" s="481"/>
      <c r="AD114" s="481"/>
      <c r="AE114" s="474"/>
      <c r="AF114" s="490"/>
      <c r="AG114" s="490"/>
      <c r="AH114" s="500"/>
      <c r="AI114" s="217"/>
      <c r="AJ114" s="196"/>
      <c r="AK114" s="196"/>
      <c r="AL114" s="196"/>
      <c r="AM114" s="197"/>
      <c r="AN114" s="197"/>
      <c r="AO114" s="197"/>
      <c r="AP114" s="218"/>
    </row>
    <row r="115" spans="1:50" ht="27" thickBot="1" x14ac:dyDescent="0.45">
      <c r="A115" s="113" t="s">
        <v>534</v>
      </c>
      <c r="B115" s="114" t="s">
        <v>532</v>
      </c>
      <c r="C115" s="115"/>
      <c r="D115" s="115"/>
      <c r="E115" s="115"/>
      <c r="F115" s="115"/>
      <c r="G115" s="115"/>
      <c r="H115" s="115"/>
      <c r="I115" s="115"/>
      <c r="J115" s="115"/>
      <c r="K115" s="115"/>
      <c r="L115" s="115"/>
      <c r="M115" s="115"/>
      <c r="N115" s="115"/>
      <c r="O115" s="115"/>
      <c r="P115" s="115"/>
      <c r="Q115" s="115"/>
      <c r="R115"/>
      <c r="S115"/>
      <c r="T115" s="402" t="s">
        <v>392</v>
      </c>
      <c r="U115" s="402"/>
      <c r="V115" s="402"/>
      <c r="W115" s="402"/>
      <c r="X115" s="402"/>
      <c r="Y115" s="402"/>
      <c r="Z115" s="402"/>
      <c r="AA115" s="402"/>
      <c r="AB115" s="402"/>
      <c r="AC115" s="402"/>
      <c r="AD115" s="402"/>
      <c r="AE115" s="402"/>
      <c r="AF115" s="402"/>
      <c r="AG115" s="402"/>
      <c r="AH115" s="402"/>
      <c r="AI115" s="223"/>
      <c r="AJ115" s="224"/>
      <c r="AK115" s="224"/>
      <c r="AL115" s="224"/>
      <c r="AM115" s="225"/>
      <c r="AN115" s="225"/>
      <c r="AO115" s="225"/>
      <c r="AP115" s="226"/>
    </row>
    <row r="116" spans="1:50" x14ac:dyDescent="0.3">
      <c r="B116" t="s">
        <v>533</v>
      </c>
      <c r="R116"/>
      <c r="S116"/>
      <c r="AA116" s="56"/>
      <c r="AB116" s="56"/>
      <c r="AC116" s="56"/>
      <c r="AD116" s="56"/>
      <c r="AE116" s="56"/>
      <c r="AF116" s="56"/>
      <c r="AG116" s="56"/>
      <c r="AH116" s="193"/>
      <c r="AJ116" s="194"/>
      <c r="AK116" s="194"/>
      <c r="AL116" s="194"/>
      <c r="AM116" s="35"/>
      <c r="AN116" s="35"/>
      <c r="AO116" s="35"/>
      <c r="AP116" s="35"/>
      <c r="AQ116" s="35"/>
      <c r="AR116" s="35"/>
      <c r="AS116" s="35"/>
      <c r="AT116" s="35"/>
      <c r="AU116" s="35"/>
      <c r="AV116" s="35"/>
      <c r="AW116" s="35"/>
      <c r="AX116" s="35"/>
    </row>
    <row r="117" spans="1:50" x14ac:dyDescent="0.3">
      <c r="B117" t="s">
        <v>535</v>
      </c>
    </row>
    <row r="118" spans="1:50" x14ac:dyDescent="0.3">
      <c r="B118" t="s">
        <v>536</v>
      </c>
    </row>
    <row r="119" spans="1:50" x14ac:dyDescent="0.3">
      <c r="B119" t="s">
        <v>537</v>
      </c>
    </row>
  </sheetData>
  <mergeCells count="170">
    <mergeCell ref="K48:K49"/>
    <mergeCell ref="K77:K78"/>
    <mergeCell ref="M53:M54"/>
    <mergeCell ref="M65:M66"/>
    <mergeCell ref="B29:G29"/>
    <mergeCell ref="B63:G63"/>
    <mergeCell ref="B65:G65"/>
    <mergeCell ref="B66:G66"/>
    <mergeCell ref="B67:G67"/>
    <mergeCell ref="B68:G68"/>
    <mergeCell ref="B69:G69"/>
    <mergeCell ref="B70:G70"/>
    <mergeCell ref="B61:G61"/>
    <mergeCell ref="B42:G42"/>
    <mergeCell ref="B48:G48"/>
    <mergeCell ref="B49:G49"/>
    <mergeCell ref="B46:G46"/>
    <mergeCell ref="B50:G50"/>
    <mergeCell ref="B41:G41"/>
    <mergeCell ref="B39:G39"/>
    <mergeCell ref="B40:G40"/>
    <mergeCell ref="B36:G36"/>
    <mergeCell ref="B38:G38"/>
    <mergeCell ref="B35:G35"/>
    <mergeCell ref="B96:G96"/>
    <mergeCell ref="B47:G47"/>
    <mergeCell ref="B53:G53"/>
    <mergeCell ref="B58:G58"/>
    <mergeCell ref="B51:G51"/>
    <mergeCell ref="B43:G43"/>
    <mergeCell ref="B57:G57"/>
    <mergeCell ref="B64:G64"/>
    <mergeCell ref="B78:G78"/>
    <mergeCell ref="T115:AH115"/>
    <mergeCell ref="B98:G98"/>
    <mergeCell ref="AC106:AC107"/>
    <mergeCell ref="AA106:AA107"/>
    <mergeCell ref="AG113:AG114"/>
    <mergeCell ref="A102:Q102"/>
    <mergeCell ref="B101:G101"/>
    <mergeCell ref="AD102:AD103"/>
    <mergeCell ref="AE102:AE103"/>
    <mergeCell ref="AF102:AF103"/>
    <mergeCell ref="R102:R114"/>
    <mergeCell ref="AA102:AA103"/>
    <mergeCell ref="AA104:AA105"/>
    <mergeCell ref="A107:Q107"/>
    <mergeCell ref="A108:Q108"/>
    <mergeCell ref="A112:Q112"/>
    <mergeCell ref="A109:Q109"/>
    <mergeCell ref="A113:Q113"/>
    <mergeCell ref="AB102:AB103"/>
    <mergeCell ref="AH106:AH107"/>
    <mergeCell ref="AH113:AH114"/>
    <mergeCell ref="AB113:AB114"/>
    <mergeCell ref="AD113:AD114"/>
    <mergeCell ref="AE106:AE107"/>
    <mergeCell ref="AE113:AE114"/>
    <mergeCell ref="AF113:AF114"/>
    <mergeCell ref="AB106:AB107"/>
    <mergeCell ref="AC104:AC105"/>
    <mergeCell ref="AB104:AB105"/>
    <mergeCell ref="AA113:AA114"/>
    <mergeCell ref="A106:Q106"/>
    <mergeCell ref="A114:Q114"/>
    <mergeCell ref="A104:Q104"/>
    <mergeCell ref="A105:Q105"/>
    <mergeCell ref="T112:Z112"/>
    <mergeCell ref="T113:Z114"/>
    <mergeCell ref="T106:Z107"/>
    <mergeCell ref="T110:Z110"/>
    <mergeCell ref="T111:Z111"/>
    <mergeCell ref="AC113:AC114"/>
    <mergeCell ref="T108:Z108"/>
    <mergeCell ref="T109:Z109"/>
    <mergeCell ref="AH102:AH103"/>
    <mergeCell ref="AE104:AE105"/>
    <mergeCell ref="B44:G44"/>
    <mergeCell ref="B45:G45"/>
    <mergeCell ref="AH104:AH105"/>
    <mergeCell ref="H4:O8"/>
    <mergeCell ref="B16:G16"/>
    <mergeCell ref="B18:G18"/>
    <mergeCell ref="B4:G10"/>
    <mergeCell ref="B19:G19"/>
    <mergeCell ref="B22:G22"/>
    <mergeCell ref="B20:G20"/>
    <mergeCell ref="B14:G14"/>
    <mergeCell ref="B17:G17"/>
    <mergeCell ref="B21:G21"/>
    <mergeCell ref="T102:Z103"/>
    <mergeCell ref="T104:Z105"/>
    <mergeCell ref="B56:G56"/>
    <mergeCell ref="B62:G62"/>
    <mergeCell ref="AG102:AG103"/>
    <mergeCell ref="AC102:AC103"/>
    <mergeCell ref="B75:G75"/>
    <mergeCell ref="B76:G76"/>
    <mergeCell ref="B77:G77"/>
    <mergeCell ref="M61:M62"/>
    <mergeCell ref="M55:M56"/>
    <mergeCell ref="A4:A10"/>
    <mergeCell ref="B59:G59"/>
    <mergeCell ref="B11:G11"/>
    <mergeCell ref="B13:G13"/>
    <mergeCell ref="B15:G15"/>
    <mergeCell ref="B60:G60"/>
    <mergeCell ref="AE6:AF6"/>
    <mergeCell ref="R6:R10"/>
    <mergeCell ref="B28:G28"/>
    <mergeCell ref="B33:G33"/>
    <mergeCell ref="B30:G30"/>
    <mergeCell ref="B27:G27"/>
    <mergeCell ref="B23:G23"/>
    <mergeCell ref="B24:G24"/>
    <mergeCell ref="B25:G25"/>
    <mergeCell ref="B26:G26"/>
    <mergeCell ref="B55:G55"/>
    <mergeCell ref="AC6:AD6"/>
    <mergeCell ref="AA6:AB6"/>
    <mergeCell ref="T7:T10"/>
    <mergeCell ref="W7:W10"/>
    <mergeCell ref="B12:G12"/>
    <mergeCell ref="B54:G54"/>
    <mergeCell ref="AG6:AH6"/>
    <mergeCell ref="Q5:Q10"/>
    <mergeCell ref="S7:S10"/>
    <mergeCell ref="AA4:AH5"/>
    <mergeCell ref="Q4:Z4"/>
    <mergeCell ref="R5:Z5"/>
    <mergeCell ref="S6:W6"/>
    <mergeCell ref="X6:X10"/>
    <mergeCell ref="H11:O11"/>
    <mergeCell ref="H9:I9"/>
    <mergeCell ref="J9:K9"/>
    <mergeCell ref="L9:M9"/>
    <mergeCell ref="N9:O9"/>
    <mergeCell ref="Y6:Y10"/>
    <mergeCell ref="Z6:Z10"/>
    <mergeCell ref="U7:U10"/>
    <mergeCell ref="P4:P10"/>
    <mergeCell ref="V7:V10"/>
    <mergeCell ref="B31:G31"/>
    <mergeCell ref="B32:G32"/>
    <mergeCell ref="B37:G37"/>
    <mergeCell ref="B52:G52"/>
    <mergeCell ref="B34:G34"/>
    <mergeCell ref="B89:G89"/>
    <mergeCell ref="B90:G90"/>
    <mergeCell ref="B91:G91"/>
    <mergeCell ref="B92:G92"/>
    <mergeCell ref="B93:G93"/>
    <mergeCell ref="B94:G94"/>
    <mergeCell ref="B95:G95"/>
    <mergeCell ref="K93:K94"/>
    <mergeCell ref="M67:M68"/>
    <mergeCell ref="B80:G80"/>
    <mergeCell ref="B81:G81"/>
    <mergeCell ref="B82:G82"/>
    <mergeCell ref="B83:G83"/>
    <mergeCell ref="B84:G84"/>
    <mergeCell ref="B85:G85"/>
    <mergeCell ref="B86:G86"/>
    <mergeCell ref="B87:G87"/>
    <mergeCell ref="B88:G88"/>
    <mergeCell ref="B71:G71"/>
    <mergeCell ref="B72:G72"/>
    <mergeCell ref="B73:G73"/>
    <mergeCell ref="B74:G74"/>
    <mergeCell ref="B79:G79"/>
  </mergeCells>
  <pageMargins left="0.23622047244094491" right="0.23622047244094491" top="0.74803149606299213" bottom="0.74803149606299213" header="0.31496062992125984" footer="0.31496062992125984"/>
  <pageSetup paperSize="9" scale="42" fitToHeight="4" orientation="landscape" r:id="rId1"/>
  <rowBreaks count="2" manualBreakCount="2">
    <brk id="40" max="33" man="1"/>
    <brk id="69" max="3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9"/>
  <sheetViews>
    <sheetView topLeftCell="A77" workbookViewId="0">
      <selection activeCell="C89" sqref="C3:C89"/>
    </sheetView>
  </sheetViews>
  <sheetFormatPr defaultRowHeight="15" x14ac:dyDescent="0.25"/>
  <cols>
    <col min="2" max="2" width="85.28515625" style="33" customWidth="1"/>
  </cols>
  <sheetData>
    <row r="1" spans="1:8" ht="24.75" x14ac:dyDescent="0.25">
      <c r="A1" t="s">
        <v>114</v>
      </c>
      <c r="B1" s="33" t="s">
        <v>115</v>
      </c>
      <c r="C1" t="s">
        <v>116</v>
      </c>
      <c r="D1" t="s">
        <v>117</v>
      </c>
    </row>
    <row r="2" spans="1:8" x14ac:dyDescent="0.25">
      <c r="A2">
        <v>1</v>
      </c>
      <c r="B2" s="33">
        <v>2</v>
      </c>
      <c r="C2">
        <v>3</v>
      </c>
      <c r="D2">
        <v>4</v>
      </c>
      <c r="G2" t="s">
        <v>224</v>
      </c>
      <c r="H2">
        <f>C10+C15+C24+C25+C39+C50+C59+C60+C61+C77</f>
        <v>16</v>
      </c>
    </row>
    <row r="3" spans="1:8" x14ac:dyDescent="0.25">
      <c r="B3" s="33" t="s">
        <v>118</v>
      </c>
      <c r="C3">
        <f>C4+C5</f>
        <v>0</v>
      </c>
      <c r="G3" t="s">
        <v>225</v>
      </c>
      <c r="H3">
        <f>C5+C11+C16+C19+C26+C29+C32+C35+C40+C43+C46+C51+C55+C62+C65+C69+C72+C78+C82</f>
        <v>24</v>
      </c>
    </row>
    <row r="4" spans="1:8" ht="48.75" x14ac:dyDescent="0.25">
      <c r="B4" s="33" t="s">
        <v>119</v>
      </c>
      <c r="D4">
        <v>1</v>
      </c>
    </row>
    <row r="5" spans="1:8" ht="24.75" x14ac:dyDescent="0.25">
      <c r="B5" s="33" t="s">
        <v>120</v>
      </c>
      <c r="D5">
        <v>3</v>
      </c>
    </row>
    <row r="6" spans="1:8" x14ac:dyDescent="0.25">
      <c r="A6" t="s">
        <v>121</v>
      </c>
      <c r="B6" s="33" t="s">
        <v>122</v>
      </c>
      <c r="C6">
        <f>C7+C12+C17</f>
        <v>14</v>
      </c>
    </row>
    <row r="7" spans="1:8" x14ac:dyDescent="0.25">
      <c r="A7" t="s">
        <v>123</v>
      </c>
      <c r="B7" s="33" t="s">
        <v>124</v>
      </c>
      <c r="C7">
        <f>C8+C10+C11</f>
        <v>6</v>
      </c>
    </row>
    <row r="8" spans="1:8" ht="72.75" x14ac:dyDescent="0.25">
      <c r="B8" s="33" t="s">
        <v>125</v>
      </c>
      <c r="C8">
        <v>2</v>
      </c>
      <c r="D8">
        <v>1</v>
      </c>
    </row>
    <row r="9" spans="1:8" x14ac:dyDescent="0.25">
      <c r="B9" s="33" t="s">
        <v>126</v>
      </c>
    </row>
    <row r="10" spans="1:8" x14ac:dyDescent="0.25">
      <c r="B10" s="33" t="s">
        <v>127</v>
      </c>
      <c r="C10">
        <v>2</v>
      </c>
      <c r="D10">
        <v>2</v>
      </c>
    </row>
    <row r="11" spans="1:8" x14ac:dyDescent="0.25">
      <c r="B11" s="33" t="s">
        <v>128</v>
      </c>
      <c r="C11">
        <v>2</v>
      </c>
      <c r="D11">
        <v>3</v>
      </c>
    </row>
    <row r="12" spans="1:8" x14ac:dyDescent="0.25">
      <c r="A12" t="s">
        <v>129</v>
      </c>
      <c r="B12" s="33" t="s">
        <v>130</v>
      </c>
      <c r="C12">
        <f>C13+C15+C16</f>
        <v>4</v>
      </c>
    </row>
    <row r="13" spans="1:8" ht="60.75" x14ac:dyDescent="0.25">
      <c r="B13" s="33" t="s">
        <v>131</v>
      </c>
      <c r="C13">
        <v>2</v>
      </c>
      <c r="D13">
        <v>1</v>
      </c>
    </row>
    <row r="14" spans="1:8" x14ac:dyDescent="0.25">
      <c r="B14" s="33" t="s">
        <v>126</v>
      </c>
    </row>
    <row r="15" spans="1:8" x14ac:dyDescent="0.25">
      <c r="B15" s="33" t="s">
        <v>132</v>
      </c>
      <c r="C15">
        <v>2</v>
      </c>
      <c r="D15">
        <v>2</v>
      </c>
    </row>
    <row r="16" spans="1:8" x14ac:dyDescent="0.25">
      <c r="B16" s="33" t="s">
        <v>133</v>
      </c>
      <c r="D16">
        <v>3</v>
      </c>
    </row>
    <row r="17" spans="1:4" x14ac:dyDescent="0.25">
      <c r="A17" t="s">
        <v>134</v>
      </c>
      <c r="B17" s="33" t="s">
        <v>135</v>
      </c>
      <c r="C17">
        <f>C18+C19</f>
        <v>4</v>
      </c>
    </row>
    <row r="18" spans="1:4" ht="36.75" x14ac:dyDescent="0.25">
      <c r="B18" s="33" t="s">
        <v>136</v>
      </c>
      <c r="C18">
        <v>2</v>
      </c>
      <c r="D18">
        <v>1</v>
      </c>
    </row>
    <row r="19" spans="1:4" ht="24.75" x14ac:dyDescent="0.25">
      <c r="B19" s="33" t="s">
        <v>137</v>
      </c>
      <c r="C19">
        <v>2</v>
      </c>
      <c r="D19">
        <v>3</v>
      </c>
    </row>
    <row r="20" spans="1:4" x14ac:dyDescent="0.25">
      <c r="A20" t="s">
        <v>138</v>
      </c>
      <c r="B20" s="33" t="s">
        <v>139</v>
      </c>
      <c r="C20">
        <f>C21+C27+C30+C33+C36+C41+C44+C47</f>
        <v>32</v>
      </c>
    </row>
    <row r="21" spans="1:4" x14ac:dyDescent="0.25">
      <c r="A21" t="s">
        <v>140</v>
      </c>
      <c r="B21" s="33" t="s">
        <v>139</v>
      </c>
      <c r="C21">
        <f>C22+C24+C25+C26</f>
        <v>6</v>
      </c>
    </row>
    <row r="22" spans="1:4" ht="72.75" x14ac:dyDescent="0.25">
      <c r="B22" s="33" t="s">
        <v>141</v>
      </c>
      <c r="C22">
        <v>2</v>
      </c>
      <c r="D22">
        <v>1</v>
      </c>
    </row>
    <row r="23" spans="1:4" x14ac:dyDescent="0.25">
      <c r="B23" s="33" t="s">
        <v>126</v>
      </c>
    </row>
    <row r="24" spans="1:4" x14ac:dyDescent="0.25">
      <c r="B24" s="33" t="s">
        <v>142</v>
      </c>
      <c r="C24">
        <v>2</v>
      </c>
      <c r="D24">
        <v>2</v>
      </c>
    </row>
    <row r="25" spans="1:4" x14ac:dyDescent="0.25">
      <c r="B25" s="33" t="s">
        <v>143</v>
      </c>
      <c r="C25">
        <v>2</v>
      </c>
      <c r="D25">
        <v>2</v>
      </c>
    </row>
    <row r="26" spans="1:4" x14ac:dyDescent="0.25">
      <c r="B26" s="33" t="s">
        <v>144</v>
      </c>
      <c r="D26">
        <v>2.2999999999999998</v>
      </c>
    </row>
    <row r="27" spans="1:4" x14ac:dyDescent="0.25">
      <c r="A27" t="s">
        <v>145</v>
      </c>
      <c r="B27" s="33" t="s">
        <v>146</v>
      </c>
      <c r="C27">
        <f>C28+C29</f>
        <v>4</v>
      </c>
    </row>
    <row r="28" spans="1:4" ht="72.75" x14ac:dyDescent="0.25">
      <c r="B28" s="33" t="s">
        <v>147</v>
      </c>
      <c r="C28">
        <v>2</v>
      </c>
      <c r="D28">
        <v>1</v>
      </c>
    </row>
    <row r="29" spans="1:4" ht="24.75" x14ac:dyDescent="0.25">
      <c r="B29" s="33" t="s">
        <v>148</v>
      </c>
      <c r="C29">
        <v>2</v>
      </c>
      <c r="D29">
        <v>1</v>
      </c>
    </row>
    <row r="30" spans="1:4" x14ac:dyDescent="0.25">
      <c r="A30" t="s">
        <v>149</v>
      </c>
      <c r="B30" s="33" t="s">
        <v>150</v>
      </c>
      <c r="C30">
        <f>C31+C32</f>
        <v>2</v>
      </c>
    </row>
    <row r="31" spans="1:4" ht="48.75" x14ac:dyDescent="0.25">
      <c r="B31" s="33" t="s">
        <v>151</v>
      </c>
      <c r="C31">
        <v>2</v>
      </c>
      <c r="D31">
        <v>1</v>
      </c>
    </row>
    <row r="32" spans="1:4" ht="24.75" x14ac:dyDescent="0.25">
      <c r="B32" s="33" t="s">
        <v>152</v>
      </c>
      <c r="D32">
        <v>1.3</v>
      </c>
    </row>
    <row r="33" spans="1:4" x14ac:dyDescent="0.25">
      <c r="A33" t="s">
        <v>153</v>
      </c>
      <c r="B33" s="33" t="s">
        <v>154</v>
      </c>
      <c r="C33">
        <f>C34+C35</f>
        <v>4</v>
      </c>
    </row>
    <row r="34" spans="1:4" ht="36.75" x14ac:dyDescent="0.25">
      <c r="B34" s="33" t="s">
        <v>155</v>
      </c>
      <c r="C34">
        <v>2</v>
      </c>
      <c r="D34">
        <v>1</v>
      </c>
    </row>
    <row r="35" spans="1:4" x14ac:dyDescent="0.25">
      <c r="B35" s="33" t="s">
        <v>156</v>
      </c>
      <c r="C35">
        <v>2</v>
      </c>
      <c r="D35">
        <v>1.3</v>
      </c>
    </row>
    <row r="36" spans="1:4" x14ac:dyDescent="0.25">
      <c r="A36" t="s">
        <v>157</v>
      </c>
      <c r="B36" s="33" t="s">
        <v>158</v>
      </c>
      <c r="C36">
        <f>C37+C39+C40</f>
        <v>6</v>
      </c>
    </row>
    <row r="37" spans="1:4" ht="48.75" x14ac:dyDescent="0.25">
      <c r="B37" s="33" t="s">
        <v>159</v>
      </c>
      <c r="C37">
        <v>2</v>
      </c>
      <c r="D37">
        <v>1</v>
      </c>
    </row>
    <row r="38" spans="1:4" x14ac:dyDescent="0.25">
      <c r="B38" s="33" t="s">
        <v>126</v>
      </c>
    </row>
    <row r="39" spans="1:4" x14ac:dyDescent="0.25">
      <c r="B39" s="33" t="s">
        <v>160</v>
      </c>
      <c r="C39">
        <v>2</v>
      </c>
      <c r="D39">
        <v>2</v>
      </c>
    </row>
    <row r="40" spans="1:4" ht="24.75" x14ac:dyDescent="0.25">
      <c r="B40" s="33" t="s">
        <v>161</v>
      </c>
      <c r="C40">
        <v>2</v>
      </c>
      <c r="D40">
        <v>1.3</v>
      </c>
    </row>
    <row r="41" spans="1:4" x14ac:dyDescent="0.25">
      <c r="A41" t="s">
        <v>162</v>
      </c>
      <c r="B41" s="33" t="s">
        <v>163</v>
      </c>
      <c r="C41">
        <f>C42+C43</f>
        <v>2</v>
      </c>
    </row>
    <row r="42" spans="1:4" ht="48.75" x14ac:dyDescent="0.25">
      <c r="B42" s="33" t="s">
        <v>164</v>
      </c>
      <c r="C42">
        <v>2</v>
      </c>
      <c r="D42">
        <v>1</v>
      </c>
    </row>
    <row r="43" spans="1:4" ht="24.75" x14ac:dyDescent="0.25">
      <c r="B43" s="33" t="s">
        <v>165</v>
      </c>
      <c r="D43">
        <v>1.3</v>
      </c>
    </row>
    <row r="44" spans="1:4" x14ac:dyDescent="0.25">
      <c r="A44" t="s">
        <v>166</v>
      </c>
      <c r="B44" s="33" t="s">
        <v>167</v>
      </c>
      <c r="C44">
        <f>C45+C46</f>
        <v>4</v>
      </c>
    </row>
    <row r="45" spans="1:4" ht="60.75" x14ac:dyDescent="0.25">
      <c r="B45" s="33" t="s">
        <v>168</v>
      </c>
      <c r="C45">
        <v>2</v>
      </c>
      <c r="D45">
        <v>1</v>
      </c>
    </row>
    <row r="46" spans="1:4" ht="24.75" x14ac:dyDescent="0.25">
      <c r="B46" s="33" t="s">
        <v>223</v>
      </c>
      <c r="C46">
        <v>2</v>
      </c>
      <c r="D46">
        <v>1</v>
      </c>
    </row>
    <row r="47" spans="1:4" x14ac:dyDescent="0.25">
      <c r="A47" t="s">
        <v>169</v>
      </c>
      <c r="B47" s="33" t="s">
        <v>170</v>
      </c>
      <c r="C47">
        <f>C48+C50+C51</f>
        <v>4</v>
      </c>
    </row>
    <row r="48" spans="1:4" ht="48.75" x14ac:dyDescent="0.25">
      <c r="B48" s="33" t="s">
        <v>171</v>
      </c>
      <c r="C48">
        <v>2</v>
      </c>
      <c r="D48">
        <v>1</v>
      </c>
    </row>
    <row r="49" spans="1:4" x14ac:dyDescent="0.25">
      <c r="B49" s="33" t="s">
        <v>126</v>
      </c>
    </row>
    <row r="50" spans="1:4" x14ac:dyDescent="0.25">
      <c r="B50" s="33" t="s">
        <v>172</v>
      </c>
      <c r="C50">
        <v>2</v>
      </c>
      <c r="D50">
        <v>2</v>
      </c>
    </row>
    <row r="51" spans="1:4" x14ac:dyDescent="0.25">
      <c r="B51" s="33" t="s">
        <v>173</v>
      </c>
      <c r="D51">
        <v>3</v>
      </c>
    </row>
    <row r="52" spans="1:4" x14ac:dyDescent="0.25">
      <c r="A52" t="s">
        <v>174</v>
      </c>
      <c r="B52" s="33" t="s">
        <v>175</v>
      </c>
      <c r="C52">
        <f>C53+C56+C63</f>
        <v>18</v>
      </c>
    </row>
    <row r="53" spans="1:4" x14ac:dyDescent="0.25">
      <c r="A53" t="s">
        <v>176</v>
      </c>
      <c r="B53" s="33" t="s">
        <v>177</v>
      </c>
      <c r="C53">
        <f>C54+C55</f>
        <v>6</v>
      </c>
    </row>
    <row r="54" spans="1:4" ht="84.75" x14ac:dyDescent="0.25">
      <c r="B54" s="33" t="s">
        <v>178</v>
      </c>
      <c r="C54">
        <v>2</v>
      </c>
      <c r="D54">
        <v>1</v>
      </c>
    </row>
    <row r="55" spans="1:4" ht="24.75" x14ac:dyDescent="0.25">
      <c r="B55" s="33" t="s">
        <v>179</v>
      </c>
      <c r="C55">
        <v>4</v>
      </c>
      <c r="D55">
        <v>1</v>
      </c>
    </row>
    <row r="56" spans="1:4" x14ac:dyDescent="0.25">
      <c r="A56" t="s">
        <v>180</v>
      </c>
      <c r="B56" s="33" t="s">
        <v>181</v>
      </c>
      <c r="C56">
        <f>C57+C59+C60+C61+C62</f>
        <v>8</v>
      </c>
    </row>
    <row r="57" spans="1:4" ht="48.75" x14ac:dyDescent="0.25">
      <c r="B57" s="33" t="s">
        <v>182</v>
      </c>
      <c r="C57">
        <v>2</v>
      </c>
      <c r="D57">
        <v>1</v>
      </c>
    </row>
    <row r="58" spans="1:4" x14ac:dyDescent="0.25">
      <c r="B58" s="33" t="s">
        <v>183</v>
      </c>
    </row>
    <row r="59" spans="1:4" x14ac:dyDescent="0.25">
      <c r="B59" s="33" t="s">
        <v>184</v>
      </c>
      <c r="C59">
        <v>2</v>
      </c>
      <c r="D59">
        <v>2</v>
      </c>
    </row>
    <row r="60" spans="1:4" x14ac:dyDescent="0.25">
      <c r="B60" s="33" t="s">
        <v>226</v>
      </c>
      <c r="C60">
        <v>2</v>
      </c>
      <c r="D60">
        <v>2</v>
      </c>
    </row>
    <row r="61" spans="1:4" x14ac:dyDescent="0.25">
      <c r="B61" s="33" t="s">
        <v>185</v>
      </c>
      <c r="D61">
        <v>2</v>
      </c>
    </row>
    <row r="62" spans="1:4" ht="24.75" x14ac:dyDescent="0.25">
      <c r="B62" s="33" t="s">
        <v>186</v>
      </c>
      <c r="C62">
        <v>2</v>
      </c>
      <c r="D62">
        <v>1</v>
      </c>
    </row>
    <row r="63" spans="1:4" x14ac:dyDescent="0.25">
      <c r="A63" t="s">
        <v>187</v>
      </c>
      <c r="B63" s="33" t="s">
        <v>188</v>
      </c>
      <c r="C63">
        <f>C64+C65</f>
        <v>4</v>
      </c>
    </row>
    <row r="64" spans="1:4" ht="24.75" x14ac:dyDescent="0.25">
      <c r="B64" s="33" t="s">
        <v>189</v>
      </c>
      <c r="C64">
        <v>2</v>
      </c>
      <c r="D64">
        <v>1</v>
      </c>
    </row>
    <row r="65" spans="1:4" ht="24.75" x14ac:dyDescent="0.25">
      <c r="B65" s="33" t="s">
        <v>190</v>
      </c>
      <c r="C65">
        <v>2</v>
      </c>
      <c r="D65">
        <v>1</v>
      </c>
    </row>
    <row r="66" spans="1:4" x14ac:dyDescent="0.25">
      <c r="A66" t="s">
        <v>191</v>
      </c>
      <c r="B66" s="33" t="s">
        <v>192</v>
      </c>
      <c r="C66">
        <f>C67+C70</f>
        <v>6</v>
      </c>
    </row>
    <row r="67" spans="1:4" x14ac:dyDescent="0.25">
      <c r="A67" t="s">
        <v>193</v>
      </c>
      <c r="B67" s="33" t="s">
        <v>194</v>
      </c>
      <c r="C67">
        <f>C68+C69</f>
        <v>4</v>
      </c>
    </row>
    <row r="68" spans="1:4" ht="60.75" x14ac:dyDescent="0.25">
      <c r="B68" s="33" t="s">
        <v>195</v>
      </c>
      <c r="C68">
        <v>2</v>
      </c>
      <c r="D68">
        <v>1</v>
      </c>
    </row>
    <row r="69" spans="1:4" ht="24.75" x14ac:dyDescent="0.25">
      <c r="B69" s="33" t="s">
        <v>196</v>
      </c>
      <c r="C69">
        <v>2</v>
      </c>
      <c r="D69">
        <v>1</v>
      </c>
    </row>
    <row r="70" spans="1:4" x14ac:dyDescent="0.25">
      <c r="A70" t="s">
        <v>197</v>
      </c>
      <c r="B70" s="33" t="s">
        <v>198</v>
      </c>
      <c r="C70">
        <f>C71+C72</f>
        <v>2</v>
      </c>
    </row>
    <row r="71" spans="1:4" ht="48.75" x14ac:dyDescent="0.25">
      <c r="B71" s="33" t="s">
        <v>199</v>
      </c>
      <c r="D71">
        <v>1</v>
      </c>
    </row>
    <row r="72" spans="1:4" ht="24.75" x14ac:dyDescent="0.25">
      <c r="B72" s="33" t="s">
        <v>200</v>
      </c>
      <c r="C72">
        <v>2</v>
      </c>
      <c r="D72">
        <v>1</v>
      </c>
    </row>
    <row r="73" spans="1:4" x14ac:dyDescent="0.25">
      <c r="A73" t="s">
        <v>201</v>
      </c>
      <c r="B73" s="33" t="s">
        <v>203</v>
      </c>
      <c r="C73">
        <f>C74</f>
        <v>0</v>
      </c>
    </row>
    <row r="74" spans="1:4" x14ac:dyDescent="0.25">
      <c r="A74" t="s">
        <v>202</v>
      </c>
      <c r="B74" s="33" t="s">
        <v>203</v>
      </c>
      <c r="C74">
        <f>C75+C77+C78</f>
        <v>0</v>
      </c>
    </row>
    <row r="75" spans="1:4" ht="60.75" x14ac:dyDescent="0.25">
      <c r="B75" s="33" t="s">
        <v>204</v>
      </c>
      <c r="D75">
        <v>1</v>
      </c>
    </row>
    <row r="76" spans="1:4" x14ac:dyDescent="0.25">
      <c r="B76" s="33" t="s">
        <v>126</v>
      </c>
    </row>
    <row r="77" spans="1:4" x14ac:dyDescent="0.25">
      <c r="B77" s="33" t="s">
        <v>205</v>
      </c>
      <c r="D77">
        <v>2</v>
      </c>
    </row>
    <row r="78" spans="1:4" ht="24.75" x14ac:dyDescent="0.25">
      <c r="B78" s="33" t="s">
        <v>206</v>
      </c>
      <c r="D78">
        <v>1</v>
      </c>
    </row>
    <row r="79" spans="1:4" x14ac:dyDescent="0.25">
      <c r="A79" t="s">
        <v>207</v>
      </c>
      <c r="B79" s="33" t="s">
        <v>208</v>
      </c>
      <c r="C79">
        <f>C80+C83</f>
        <v>0</v>
      </c>
    </row>
    <row r="80" spans="1:4" x14ac:dyDescent="0.25">
      <c r="A80" t="s">
        <v>209</v>
      </c>
      <c r="B80" s="33" t="s">
        <v>210</v>
      </c>
      <c r="C80">
        <f>C81+C82</f>
        <v>0</v>
      </c>
    </row>
    <row r="81" spans="1:5" ht="36.75" x14ac:dyDescent="0.25">
      <c r="B81" s="33" t="s">
        <v>211</v>
      </c>
      <c r="D81">
        <v>1</v>
      </c>
    </row>
    <row r="82" spans="1:5" ht="24.75" x14ac:dyDescent="0.25">
      <c r="B82" s="33" t="s">
        <v>212</v>
      </c>
      <c r="D82">
        <v>1</v>
      </c>
    </row>
    <row r="83" spans="1:5" x14ac:dyDescent="0.25">
      <c r="A83" t="s">
        <v>213</v>
      </c>
      <c r="B83" s="33" t="s">
        <v>214</v>
      </c>
      <c r="C83">
        <f>C84</f>
        <v>0</v>
      </c>
    </row>
    <row r="84" spans="1:5" ht="48.75" x14ac:dyDescent="0.25">
      <c r="B84" s="33" t="s">
        <v>215</v>
      </c>
      <c r="D84">
        <v>1</v>
      </c>
    </row>
    <row r="85" spans="1:5" x14ac:dyDescent="0.25">
      <c r="A85" t="s">
        <v>216</v>
      </c>
      <c r="B85" s="33" t="s">
        <v>217</v>
      </c>
      <c r="C85">
        <f>C86</f>
        <v>0</v>
      </c>
    </row>
    <row r="86" spans="1:5" x14ac:dyDescent="0.25">
      <c r="A86" t="s">
        <v>218</v>
      </c>
      <c r="B86" s="33" t="s">
        <v>219</v>
      </c>
      <c r="C86">
        <f>C87</f>
        <v>0</v>
      </c>
    </row>
    <row r="87" spans="1:5" ht="36.75" x14ac:dyDescent="0.25">
      <c r="B87" s="33" t="s">
        <v>220</v>
      </c>
      <c r="D87">
        <v>1</v>
      </c>
    </row>
    <row r="88" spans="1:5" x14ac:dyDescent="0.25">
      <c r="B88" s="33" t="s">
        <v>221</v>
      </c>
      <c r="C88">
        <v>2</v>
      </c>
    </row>
    <row r="89" spans="1:5" x14ac:dyDescent="0.25">
      <c r="A89" t="s">
        <v>222</v>
      </c>
      <c r="C89">
        <f>C88+C85+C79+C73+C66+C52+C20+C6+C3</f>
        <v>72</v>
      </c>
      <c r="E89">
        <v>2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2"/>
  <sheetViews>
    <sheetView workbookViewId="0">
      <selection activeCell="C3" sqref="C3:C102"/>
    </sheetView>
  </sheetViews>
  <sheetFormatPr defaultRowHeight="15" x14ac:dyDescent="0.25"/>
  <cols>
    <col min="2" max="2" width="88.7109375" style="34" customWidth="1"/>
  </cols>
  <sheetData>
    <row r="1" spans="1:9" ht="23.25" x14ac:dyDescent="0.25">
      <c r="A1" t="s">
        <v>114</v>
      </c>
      <c r="B1" s="34" t="s">
        <v>115</v>
      </c>
      <c r="C1" t="s">
        <v>116</v>
      </c>
      <c r="D1" t="s">
        <v>117</v>
      </c>
    </row>
    <row r="2" spans="1:9" x14ac:dyDescent="0.25">
      <c r="A2">
        <v>1</v>
      </c>
      <c r="B2" s="34">
        <v>2</v>
      </c>
      <c r="C2">
        <v>3</v>
      </c>
      <c r="D2">
        <v>4</v>
      </c>
      <c r="G2" t="s">
        <v>224</v>
      </c>
      <c r="H2">
        <f>C18+C19+C24+C29+C34+C55+C63+C68+C82+C87+C96</f>
        <v>32</v>
      </c>
      <c r="I2">
        <v>32</v>
      </c>
    </row>
    <row r="3" spans="1:9" x14ac:dyDescent="0.25">
      <c r="B3" s="34" t="s">
        <v>118</v>
      </c>
      <c r="C3">
        <f>C4+C5</f>
        <v>0</v>
      </c>
      <c r="G3" t="s">
        <v>225</v>
      </c>
      <c r="H3">
        <f>C5+C9+C14+C20+C25+C30+C38+C45+C48+C51+C56+C64+C69+C78+C83+C88+C92+C97+C100</f>
        <v>35</v>
      </c>
      <c r="I3">
        <v>35</v>
      </c>
    </row>
    <row r="4" spans="1:9" ht="45.75" x14ac:dyDescent="0.25">
      <c r="B4" s="34" t="s">
        <v>229</v>
      </c>
    </row>
    <row r="5" spans="1:9" ht="23.25" x14ac:dyDescent="0.25">
      <c r="B5" s="34" t="s">
        <v>230</v>
      </c>
    </row>
    <row r="6" spans="1:9" x14ac:dyDescent="0.25">
      <c r="A6" t="s">
        <v>121</v>
      </c>
      <c r="B6" s="34" t="s">
        <v>231</v>
      </c>
      <c r="C6">
        <f>C7+C10+C15+C21+C26+C31+C36+C39</f>
        <v>41</v>
      </c>
    </row>
    <row r="7" spans="1:9" x14ac:dyDescent="0.25">
      <c r="A7" t="s">
        <v>123</v>
      </c>
      <c r="B7" s="34" t="s">
        <v>232</v>
      </c>
      <c r="C7">
        <f>C8+C9</f>
        <v>4</v>
      </c>
    </row>
    <row r="8" spans="1:9" ht="68.25" x14ac:dyDescent="0.25">
      <c r="B8" s="34" t="s">
        <v>322</v>
      </c>
      <c r="C8">
        <v>2</v>
      </c>
    </row>
    <row r="9" spans="1:9" ht="34.5" x14ac:dyDescent="0.25">
      <c r="B9" s="34" t="s">
        <v>233</v>
      </c>
      <c r="C9">
        <v>2</v>
      </c>
    </row>
    <row r="10" spans="1:9" x14ac:dyDescent="0.25">
      <c r="A10" t="s">
        <v>129</v>
      </c>
      <c r="B10" s="34" t="s">
        <v>234</v>
      </c>
      <c r="C10">
        <f>C11+C13+C14</f>
        <v>8</v>
      </c>
    </row>
    <row r="11" spans="1:9" ht="34.5" x14ac:dyDescent="0.25">
      <c r="B11" s="34" t="s">
        <v>235</v>
      </c>
      <c r="C11">
        <v>2</v>
      </c>
    </row>
    <row r="12" spans="1:9" x14ac:dyDescent="0.25">
      <c r="B12" s="34" t="s">
        <v>126</v>
      </c>
    </row>
    <row r="13" spans="1:9" x14ac:dyDescent="0.25">
      <c r="B13" s="34" t="s">
        <v>236</v>
      </c>
      <c r="C13">
        <v>2</v>
      </c>
    </row>
    <row r="14" spans="1:9" ht="34.5" x14ac:dyDescent="0.25">
      <c r="B14" s="34" t="s">
        <v>323</v>
      </c>
      <c r="C14">
        <v>4</v>
      </c>
    </row>
    <row r="15" spans="1:9" x14ac:dyDescent="0.25">
      <c r="A15" t="s">
        <v>237</v>
      </c>
      <c r="B15" s="34" t="s">
        <v>238</v>
      </c>
      <c r="C15">
        <f>C16+C18+C19+C20</f>
        <v>14</v>
      </c>
    </row>
    <row r="16" spans="1:9" ht="34.5" x14ac:dyDescent="0.25">
      <c r="B16" s="34" t="s">
        <v>239</v>
      </c>
      <c r="C16">
        <v>2</v>
      </c>
    </row>
    <row r="17" spans="1:3" x14ac:dyDescent="0.25">
      <c r="B17" s="34" t="s">
        <v>126</v>
      </c>
    </row>
    <row r="18" spans="1:3" x14ac:dyDescent="0.25">
      <c r="B18" s="34" t="s">
        <v>240</v>
      </c>
      <c r="C18">
        <v>4</v>
      </c>
    </row>
    <row r="19" spans="1:3" x14ac:dyDescent="0.25">
      <c r="B19" s="34" t="s">
        <v>241</v>
      </c>
      <c r="C19">
        <v>4</v>
      </c>
    </row>
    <row r="20" spans="1:3" x14ac:dyDescent="0.25">
      <c r="B20" s="34" t="s">
        <v>242</v>
      </c>
      <c r="C20">
        <v>4</v>
      </c>
    </row>
    <row r="21" spans="1:3" x14ac:dyDescent="0.25">
      <c r="A21" t="s">
        <v>243</v>
      </c>
      <c r="B21" s="34" t="s">
        <v>244</v>
      </c>
      <c r="C21">
        <f>C22+C24+C25</f>
        <v>9</v>
      </c>
    </row>
    <row r="22" spans="1:3" ht="23.25" x14ac:dyDescent="0.25">
      <c r="B22" s="34" t="s">
        <v>245</v>
      </c>
      <c r="C22">
        <v>2</v>
      </c>
    </row>
    <row r="23" spans="1:3" x14ac:dyDescent="0.25">
      <c r="B23" s="34" t="s">
        <v>126</v>
      </c>
    </row>
    <row r="24" spans="1:3" x14ac:dyDescent="0.25">
      <c r="B24" s="34" t="s">
        <v>246</v>
      </c>
      <c r="C24">
        <v>4</v>
      </c>
    </row>
    <row r="25" spans="1:3" x14ac:dyDescent="0.25">
      <c r="B25" s="34" t="s">
        <v>247</v>
      </c>
      <c r="C25">
        <v>3</v>
      </c>
    </row>
    <row r="26" spans="1:3" x14ac:dyDescent="0.25">
      <c r="A26" t="s">
        <v>248</v>
      </c>
      <c r="B26" s="34" t="s">
        <v>249</v>
      </c>
      <c r="C26">
        <f>C27+C29+C30</f>
        <v>6</v>
      </c>
    </row>
    <row r="27" spans="1:3" ht="34.5" x14ac:dyDescent="0.25">
      <c r="B27" s="34" t="s">
        <v>250</v>
      </c>
      <c r="C27">
        <v>2</v>
      </c>
    </row>
    <row r="28" spans="1:3" x14ac:dyDescent="0.25">
      <c r="B28" s="34" t="s">
        <v>126</v>
      </c>
    </row>
    <row r="29" spans="1:3" x14ac:dyDescent="0.25">
      <c r="B29" s="34" t="s">
        <v>251</v>
      </c>
      <c r="C29">
        <v>2</v>
      </c>
    </row>
    <row r="30" spans="1:3" x14ac:dyDescent="0.25">
      <c r="B30" s="34" t="s">
        <v>252</v>
      </c>
      <c r="C30">
        <v>2</v>
      </c>
    </row>
    <row r="31" spans="1:3" x14ac:dyDescent="0.25">
      <c r="A31" t="s">
        <v>253</v>
      </c>
      <c r="B31" s="34" t="s">
        <v>254</v>
      </c>
      <c r="C31">
        <f>C32+C34+C35</f>
        <v>0</v>
      </c>
    </row>
    <row r="32" spans="1:3" ht="45.75" x14ac:dyDescent="0.25">
      <c r="B32" s="34" t="s">
        <v>255</v>
      </c>
    </row>
    <row r="33" spans="1:3" x14ac:dyDescent="0.25">
      <c r="B33" s="34" t="s">
        <v>126</v>
      </c>
    </row>
    <row r="34" spans="1:3" x14ac:dyDescent="0.25">
      <c r="B34" s="34" t="s">
        <v>256</v>
      </c>
    </row>
    <row r="35" spans="1:3" x14ac:dyDescent="0.25">
      <c r="B35" s="34" t="s">
        <v>257</v>
      </c>
    </row>
    <row r="36" spans="1:3" x14ac:dyDescent="0.25">
      <c r="A36" t="s">
        <v>258</v>
      </c>
      <c r="B36" s="34" t="s">
        <v>259</v>
      </c>
      <c r="C36">
        <f>C37+C38</f>
        <v>0</v>
      </c>
    </row>
    <row r="37" spans="1:3" ht="23.25" x14ac:dyDescent="0.25">
      <c r="B37" s="34" t="s">
        <v>260</v>
      </c>
    </row>
    <row r="38" spans="1:3" ht="23.25" x14ac:dyDescent="0.25">
      <c r="B38" s="34" t="s">
        <v>261</v>
      </c>
    </row>
    <row r="39" spans="1:3" x14ac:dyDescent="0.25">
      <c r="A39" t="s">
        <v>262</v>
      </c>
      <c r="B39" s="34" t="s">
        <v>263</v>
      </c>
      <c r="C39">
        <f>C40+C41</f>
        <v>0</v>
      </c>
    </row>
    <row r="40" spans="1:3" ht="34.5" x14ac:dyDescent="0.25">
      <c r="B40" s="34" t="s">
        <v>324</v>
      </c>
    </row>
    <row r="41" spans="1:3" x14ac:dyDescent="0.25">
      <c r="B41" s="34" t="s">
        <v>264</v>
      </c>
    </row>
    <row r="42" spans="1:3" x14ac:dyDescent="0.25">
      <c r="A42" t="s">
        <v>138</v>
      </c>
      <c r="B42" s="34" t="s">
        <v>265</v>
      </c>
      <c r="C42">
        <f>C43+C46+C49+C52+C57+C60+C65</f>
        <v>28</v>
      </c>
    </row>
    <row r="43" spans="1:3" x14ac:dyDescent="0.25">
      <c r="A43" t="s">
        <v>140</v>
      </c>
      <c r="B43" s="34" t="s">
        <v>266</v>
      </c>
      <c r="C43">
        <f>C44+C45</f>
        <v>4</v>
      </c>
    </row>
    <row r="44" spans="1:3" ht="23.25" x14ac:dyDescent="0.25">
      <c r="B44" s="34" t="s">
        <v>267</v>
      </c>
      <c r="C44">
        <v>2</v>
      </c>
    </row>
    <row r="45" spans="1:3" ht="23.25" x14ac:dyDescent="0.25">
      <c r="B45" s="34" t="s">
        <v>268</v>
      </c>
      <c r="C45">
        <v>2</v>
      </c>
    </row>
    <row r="46" spans="1:3" x14ac:dyDescent="0.25">
      <c r="A46" t="s">
        <v>145</v>
      </c>
      <c r="B46" s="34" t="s">
        <v>269</v>
      </c>
      <c r="C46">
        <f>C47+C48</f>
        <v>0</v>
      </c>
    </row>
    <row r="47" spans="1:3" ht="23.25" x14ac:dyDescent="0.25">
      <c r="B47" s="34" t="s">
        <v>270</v>
      </c>
    </row>
    <row r="48" spans="1:3" ht="34.5" x14ac:dyDescent="0.25">
      <c r="B48" s="34" t="s">
        <v>325</v>
      </c>
    </row>
    <row r="49" spans="1:3" x14ac:dyDescent="0.25">
      <c r="A49" t="s">
        <v>149</v>
      </c>
      <c r="B49" s="34" t="s">
        <v>271</v>
      </c>
      <c r="C49">
        <f>C50+C51</f>
        <v>0</v>
      </c>
    </row>
    <row r="50" spans="1:3" ht="79.5" x14ac:dyDescent="0.25">
      <c r="B50" s="34" t="s">
        <v>326</v>
      </c>
    </row>
    <row r="51" spans="1:3" ht="45.75" x14ac:dyDescent="0.25">
      <c r="B51" s="34" t="s">
        <v>272</v>
      </c>
    </row>
    <row r="52" spans="1:3" x14ac:dyDescent="0.25">
      <c r="A52" t="s">
        <v>153</v>
      </c>
      <c r="B52" s="34" t="s">
        <v>273</v>
      </c>
      <c r="C52">
        <f>C53+C55+C56</f>
        <v>10</v>
      </c>
    </row>
    <row r="53" spans="1:3" ht="45.75" x14ac:dyDescent="0.25">
      <c r="B53" s="34" t="s">
        <v>274</v>
      </c>
      <c r="C53">
        <v>2</v>
      </c>
    </row>
    <row r="54" spans="1:3" x14ac:dyDescent="0.25">
      <c r="B54" s="34" t="s">
        <v>126</v>
      </c>
    </row>
    <row r="55" spans="1:3" x14ac:dyDescent="0.25">
      <c r="B55" s="34" t="s">
        <v>275</v>
      </c>
      <c r="C55">
        <v>4</v>
      </c>
    </row>
    <row r="56" spans="1:3" ht="23.25" x14ac:dyDescent="0.25">
      <c r="B56" s="34" t="s">
        <v>276</v>
      </c>
      <c r="C56">
        <v>4</v>
      </c>
    </row>
    <row r="57" spans="1:3" x14ac:dyDescent="0.25">
      <c r="A57" t="s">
        <v>157</v>
      </c>
      <c r="B57" s="34" t="s">
        <v>277</v>
      </c>
      <c r="C57">
        <f>C58+C59</f>
        <v>4</v>
      </c>
    </row>
    <row r="58" spans="1:3" ht="23.25" x14ac:dyDescent="0.25">
      <c r="B58" s="34" t="s">
        <v>278</v>
      </c>
      <c r="C58">
        <v>2</v>
      </c>
    </row>
    <row r="59" spans="1:3" x14ac:dyDescent="0.25">
      <c r="B59" s="34" t="s">
        <v>279</v>
      </c>
      <c r="C59">
        <v>2</v>
      </c>
    </row>
    <row r="60" spans="1:3" x14ac:dyDescent="0.25">
      <c r="A60" t="s">
        <v>280</v>
      </c>
      <c r="B60" s="34" t="s">
        <v>281</v>
      </c>
      <c r="C60">
        <f>C61+C63+C64</f>
        <v>10</v>
      </c>
    </row>
    <row r="61" spans="1:3" ht="23.25" x14ac:dyDescent="0.25">
      <c r="B61" s="34" t="s">
        <v>282</v>
      </c>
      <c r="C61">
        <v>2</v>
      </c>
    </row>
    <row r="62" spans="1:3" x14ac:dyDescent="0.25">
      <c r="B62" s="34" t="s">
        <v>126</v>
      </c>
    </row>
    <row r="63" spans="1:3" x14ac:dyDescent="0.25">
      <c r="B63" s="34" t="s">
        <v>283</v>
      </c>
      <c r="C63">
        <v>4</v>
      </c>
    </row>
    <row r="64" spans="1:3" ht="23.25" x14ac:dyDescent="0.25">
      <c r="B64" s="34" t="s">
        <v>284</v>
      </c>
      <c r="C64">
        <v>4</v>
      </c>
    </row>
    <row r="65" spans="1:3" x14ac:dyDescent="0.25">
      <c r="A65" t="s">
        <v>166</v>
      </c>
      <c r="B65" s="34" t="s">
        <v>285</v>
      </c>
      <c r="C65">
        <f>C66+C68+C69</f>
        <v>0</v>
      </c>
    </row>
    <row r="66" spans="1:3" x14ac:dyDescent="0.25">
      <c r="B66" s="34" t="s">
        <v>286</v>
      </c>
    </row>
    <row r="67" spans="1:3" x14ac:dyDescent="0.25">
      <c r="B67" s="34" t="s">
        <v>126</v>
      </c>
    </row>
    <row r="68" spans="1:3" x14ac:dyDescent="0.25">
      <c r="B68" s="34" t="s">
        <v>287</v>
      </c>
    </row>
    <row r="69" spans="1:3" x14ac:dyDescent="0.25">
      <c r="B69" s="34" t="s">
        <v>288</v>
      </c>
    </row>
    <row r="70" spans="1:3" x14ac:dyDescent="0.25">
      <c r="A70" t="s">
        <v>174</v>
      </c>
      <c r="B70" s="34" t="s">
        <v>289</v>
      </c>
      <c r="C70">
        <f>C71+C74+C76+C79+C84</f>
        <v>24</v>
      </c>
    </row>
    <row r="71" spans="1:3" x14ac:dyDescent="0.25">
      <c r="A71" t="s">
        <v>176</v>
      </c>
      <c r="B71" s="34" t="s">
        <v>290</v>
      </c>
      <c r="C71">
        <f>C72+C73</f>
        <v>6</v>
      </c>
    </row>
    <row r="72" spans="1:3" ht="23.25" x14ac:dyDescent="0.25">
      <c r="B72" s="34" t="s">
        <v>291</v>
      </c>
      <c r="C72">
        <v>2</v>
      </c>
    </row>
    <row r="73" spans="1:3" ht="23.25" x14ac:dyDescent="0.25">
      <c r="B73" s="34" t="s">
        <v>292</v>
      </c>
      <c r="C73">
        <v>4</v>
      </c>
    </row>
    <row r="74" spans="1:3" x14ac:dyDescent="0.25">
      <c r="A74" t="s">
        <v>180</v>
      </c>
      <c r="B74" s="34" t="s">
        <v>293</v>
      </c>
      <c r="C74">
        <f>C75</f>
        <v>0</v>
      </c>
    </row>
    <row r="75" spans="1:3" ht="23.25" x14ac:dyDescent="0.25">
      <c r="B75" s="34" t="s">
        <v>294</v>
      </c>
    </row>
    <row r="76" spans="1:3" x14ac:dyDescent="0.25">
      <c r="A76" t="s">
        <v>187</v>
      </c>
      <c r="B76" s="34" t="s">
        <v>295</v>
      </c>
      <c r="C76">
        <f>C77+C78</f>
        <v>0</v>
      </c>
    </row>
    <row r="77" spans="1:3" ht="45.75" x14ac:dyDescent="0.25">
      <c r="B77" s="34" t="s">
        <v>296</v>
      </c>
    </row>
    <row r="78" spans="1:3" ht="23.25" x14ac:dyDescent="0.25">
      <c r="B78" s="34" t="s">
        <v>297</v>
      </c>
    </row>
    <row r="79" spans="1:3" x14ac:dyDescent="0.25">
      <c r="A79" t="s">
        <v>298</v>
      </c>
      <c r="B79" s="34" t="s">
        <v>299</v>
      </c>
      <c r="C79">
        <f>C80+C82+C83</f>
        <v>8</v>
      </c>
    </row>
    <row r="80" spans="1:3" ht="57" x14ac:dyDescent="0.25">
      <c r="B80" s="34" t="s">
        <v>300</v>
      </c>
      <c r="C80">
        <v>2</v>
      </c>
    </row>
    <row r="81" spans="1:3" x14ac:dyDescent="0.25">
      <c r="B81" s="34" t="s">
        <v>126</v>
      </c>
    </row>
    <row r="82" spans="1:3" x14ac:dyDescent="0.25">
      <c r="B82" s="34" t="s">
        <v>301</v>
      </c>
      <c r="C82">
        <v>2</v>
      </c>
    </row>
    <row r="83" spans="1:3" ht="23.25" x14ac:dyDescent="0.25">
      <c r="B83" s="34" t="s">
        <v>302</v>
      </c>
      <c r="C83">
        <v>4</v>
      </c>
    </row>
    <row r="84" spans="1:3" x14ac:dyDescent="0.25">
      <c r="A84" t="s">
        <v>303</v>
      </c>
      <c r="B84" s="34" t="s">
        <v>304</v>
      </c>
      <c r="C84">
        <f>C85+C87+C88</f>
        <v>10</v>
      </c>
    </row>
    <row r="85" spans="1:3" ht="57" x14ac:dyDescent="0.25">
      <c r="B85" s="34" t="s">
        <v>305</v>
      </c>
      <c r="C85">
        <v>2</v>
      </c>
    </row>
    <row r="86" spans="1:3" x14ac:dyDescent="0.25">
      <c r="B86" s="34" t="s">
        <v>126</v>
      </c>
    </row>
    <row r="87" spans="1:3" x14ac:dyDescent="0.25">
      <c r="B87" s="34" t="s">
        <v>306</v>
      </c>
      <c r="C87">
        <v>4</v>
      </c>
    </row>
    <row r="88" spans="1:3" ht="23.25" x14ac:dyDescent="0.25">
      <c r="B88" s="34" t="s">
        <v>307</v>
      </c>
      <c r="C88">
        <v>4</v>
      </c>
    </row>
    <row r="89" spans="1:3" x14ac:dyDescent="0.25">
      <c r="A89" t="s">
        <v>308</v>
      </c>
      <c r="B89" s="34" t="s">
        <v>309</v>
      </c>
      <c r="C89">
        <f>C90+C93+C98</f>
        <v>9</v>
      </c>
    </row>
    <row r="90" spans="1:3" x14ac:dyDescent="0.25">
      <c r="A90" t="s">
        <v>310</v>
      </c>
      <c r="B90" s="34" t="s">
        <v>311</v>
      </c>
      <c r="C90">
        <f>C91+C92</f>
        <v>5</v>
      </c>
    </row>
    <row r="91" spans="1:3" ht="23.25" x14ac:dyDescent="0.25">
      <c r="B91" s="34" t="s">
        <v>312</v>
      </c>
      <c r="C91">
        <v>3</v>
      </c>
    </row>
    <row r="92" spans="1:3" ht="23.25" x14ac:dyDescent="0.25">
      <c r="B92" s="34" t="s">
        <v>327</v>
      </c>
      <c r="C92">
        <v>2</v>
      </c>
    </row>
    <row r="93" spans="1:3" x14ac:dyDescent="0.25">
      <c r="A93" t="s">
        <v>313</v>
      </c>
      <c r="B93" s="34" t="s">
        <v>314</v>
      </c>
      <c r="C93">
        <f>C94+C96+C97</f>
        <v>4</v>
      </c>
    </row>
    <row r="94" spans="1:3" ht="34.5" x14ac:dyDescent="0.25">
      <c r="B94" s="34" t="s">
        <v>315</v>
      </c>
    </row>
    <row r="95" spans="1:3" x14ac:dyDescent="0.25">
      <c r="B95" s="34" t="s">
        <v>126</v>
      </c>
    </row>
    <row r="96" spans="1:3" x14ac:dyDescent="0.25">
      <c r="B96" s="34" t="s">
        <v>316</v>
      </c>
      <c r="C96">
        <v>4</v>
      </c>
    </row>
    <row r="97" spans="1:4" x14ac:dyDescent="0.25">
      <c r="B97" s="34" t="s">
        <v>317</v>
      </c>
    </row>
    <row r="98" spans="1:4" x14ac:dyDescent="0.25">
      <c r="A98" t="s">
        <v>318</v>
      </c>
      <c r="B98" s="34" t="s">
        <v>319</v>
      </c>
      <c r="C98">
        <f>C99+C100</f>
        <v>0</v>
      </c>
    </row>
    <row r="99" spans="1:4" ht="34.5" x14ac:dyDescent="0.25">
      <c r="B99" s="34" t="s">
        <v>320</v>
      </c>
    </row>
    <row r="100" spans="1:4" x14ac:dyDescent="0.25">
      <c r="B100" s="34" t="s">
        <v>321</v>
      </c>
    </row>
    <row r="101" spans="1:4" x14ac:dyDescent="0.25">
      <c r="B101" s="34" t="s">
        <v>221</v>
      </c>
      <c r="C101">
        <v>2</v>
      </c>
    </row>
    <row r="102" spans="1:4" x14ac:dyDescent="0.25">
      <c r="A102" t="s">
        <v>222</v>
      </c>
      <c r="C102">
        <f>C3+C6+C42+C70+C89+C101</f>
        <v>104</v>
      </c>
      <c r="D102">
        <v>104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8</vt:i4>
      </vt:variant>
    </vt:vector>
  </HeadingPairs>
  <TitlesOfParts>
    <vt:vector size="13" baseType="lpstr">
      <vt:lpstr>график</vt:lpstr>
      <vt:lpstr>бюджет</vt:lpstr>
      <vt:lpstr>план</vt:lpstr>
      <vt:lpstr>Лист1</vt:lpstr>
      <vt:lpstr>Лист2</vt:lpstr>
      <vt:lpstr>Лист2!_Toc313525405</vt:lpstr>
      <vt:lpstr>Лист2!_Toc313525406</vt:lpstr>
      <vt:lpstr>Лист2!_Toc313525408</vt:lpstr>
      <vt:lpstr>Лист2!_Toc313525409</vt:lpstr>
      <vt:lpstr>план!Заголовки_для_печати</vt:lpstr>
      <vt:lpstr>бюджет!Область_печати</vt:lpstr>
      <vt:lpstr>график!Область_печати</vt:lpstr>
      <vt:lpstr>план!Область_печати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фофанова</dc:creator>
  <cp:lastModifiedBy>Пользователь Windows</cp:lastModifiedBy>
  <cp:lastPrinted>2023-08-04T11:56:56Z</cp:lastPrinted>
  <dcterms:created xsi:type="dcterms:W3CDTF">2011-05-02T06:37:12Z</dcterms:created>
  <dcterms:modified xsi:type="dcterms:W3CDTF">2023-08-04T12:04:44Z</dcterms:modified>
</cp:coreProperties>
</file>